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1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3.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https://d.docs.live.net/56c426785fcbe3be/1 JD PROJECTS/WB iOF - Toolkit for Irri Governance/iOF TEAM CURRENT/"/>
    </mc:Choice>
  </mc:AlternateContent>
  <xr:revisionPtr revIDLastSave="44" documentId="13_ncr:1_{D5B5FECC-90F0-4DDA-A59C-0B931C1E75F4}" xr6:coauthVersionLast="47" xr6:coauthVersionMax="47" xr10:uidLastSave="{D3E60750-8D9D-43AC-9C1F-CD2D8BA46833}"/>
  <workbookProtection lockStructure="1"/>
  <bookViews>
    <workbookView xWindow="-120" yWindow="-120" windowWidth="29040" windowHeight="15840" tabRatio="959" firstSheet="1" activeTab="5" xr2:uid="{E4D7CB56-25D8-4D34-998F-84CA34CC9CBB}"/>
  </bookViews>
  <sheets>
    <sheet name="Instructions" sheetId="24" state="hidden" r:id="rId1"/>
    <sheet name="CONTENTS" sheetId="70" r:id="rId2"/>
    <sheet name="1 Context" sheetId="67" r:id="rId3"/>
    <sheet name="2 Role Summary" sheetId="68" r:id="rId4"/>
    <sheet name="3 Infra.diag." sheetId="69" r:id="rId5"/>
    <sheet name="4 Indicators" sheetId="54" r:id="rId6"/>
    <sheet name="5 Indic.graphs" sheetId="71" r:id="rId7"/>
    <sheet name="6 CAP.Customer" sheetId="48" r:id="rId8"/>
    <sheet name="7 CAP.Technical" sheetId="5" r:id="rId9"/>
    <sheet name="8 CAP.Strategy" sheetId="49" r:id="rId10"/>
    <sheet name="9 CAP.Financial" sheetId="51" r:id="rId11"/>
    <sheet name="10 CAP.HRM" sheetId="52" r:id="rId12"/>
    <sheet name="7. Enabling Environment" sheetId="55" state="hidden" r:id="rId13"/>
    <sheet name="11 CAP.External" sheetId="59" r:id="rId14"/>
    <sheet name="ActionPrioritization" sheetId="10" state="hidden" r:id="rId15"/>
    <sheet name="Input 100D" sheetId="25" state="hidden" r:id="rId16"/>
    <sheet name="100Instructions" sheetId="28" state="hidden" r:id="rId17"/>
    <sheet name="100Action" sheetId="29" state="hidden" r:id="rId18"/>
    <sheet name="100Extract" sheetId="30" state="hidden" r:id="rId19"/>
    <sheet name="100Report" sheetId="34" state="hidden" r:id="rId20"/>
    <sheet name="100Follow-Up" sheetId="31" state="hidden" r:id="rId21"/>
    <sheet name="Inputs" sheetId="27" state="hidden" r:id="rId22"/>
    <sheet name="5Instructions" sheetId="35" state="hidden" r:id="rId23"/>
    <sheet name="UoF Goals" sheetId="42" state="hidden" r:id="rId24"/>
    <sheet name="5Report" sheetId="38" state="hidden" r:id="rId25"/>
    <sheet name="Framework" sheetId="36" state="hidden" r:id="rId26"/>
    <sheet name="5-Y UoF Plan" sheetId="39" state="hidden" r:id="rId27"/>
    <sheet name="5-Y Extra Plan" sheetId="40" state="hidden" r:id="rId28"/>
    <sheet name="Risk" sheetId="41" state="hidden" r:id="rId29"/>
    <sheet name="Quant-Ind" sheetId="37" state="hidden" r:id="rId30"/>
    <sheet name="Calculations" sheetId="14" state="hidden" r:id="rId31"/>
    <sheet name="Assume|Qualitative Indicators" sheetId="16" state="hidden" r:id="rId32"/>
    <sheet name="Assume|Quant Indicators" sheetId="9" state="hidden" r:id="rId33"/>
    <sheet name="MaturityCobweb" sheetId="13" state="hidden" r:id="rId34"/>
    <sheet name="SuperimposedCobwebs" sheetId="18" state="hidden" r:id="rId35"/>
    <sheet name="PerformanceCobweb " sheetId="12" state="hidden" r:id="rId36"/>
    <sheet name="Service" sheetId="11" state="hidden" r:id="rId37"/>
    <sheet name="Water Bal x" sheetId="22" state="hidden" r:id="rId38"/>
    <sheet name="Proxy" sheetId="15" state="hidden" r:id="rId39"/>
  </sheets>
  <externalReferences>
    <externalReference r:id="rId40"/>
    <externalReference r:id="rId41"/>
    <externalReference r:id="rId42"/>
    <externalReference r:id="rId43"/>
    <externalReference r:id="rId44"/>
  </externalReferences>
  <definedNames>
    <definedName name="_xlnm._FilterDatabase" localSheetId="11" hidden="1">'10 CAP.HRM'!$A$3:$M$57</definedName>
    <definedName name="_xlnm._FilterDatabase" localSheetId="7" hidden="1">'6 CAP.Customer'!$A$3:$M$48</definedName>
    <definedName name="_xlnm._FilterDatabase" localSheetId="10" hidden="1">'9 CAP.Financial'!$A$3:$M$54</definedName>
    <definedName name="_xlnm._FilterDatabase" localSheetId="14">ActionPrioritization!$B$5:$Z$100</definedName>
    <definedName name="_xlnm._FilterDatabase" localSheetId="0" hidden="1">Instructions!$B$4:$C$80</definedName>
    <definedName name="_GoBack" localSheetId="3">'2 Role Summary'!$H$11</definedName>
    <definedName name="Area" localSheetId="5">[1]Lists!$B$2:$B$6</definedName>
    <definedName name="Area" localSheetId="6">[2]Lists!$B$2:$B$6</definedName>
    <definedName name="Area" localSheetId="12">[3]Lists!$B$2:$B$6</definedName>
    <definedName name="Area">[4]Lists!$B$2:$B$6</definedName>
    <definedName name="Billing" localSheetId="3">#REF!</definedName>
    <definedName name="Billing" localSheetId="5">#REF!</definedName>
    <definedName name="Billing" localSheetId="6">#REF!</definedName>
    <definedName name="Billing" localSheetId="12">#REF!</definedName>
    <definedName name="Billing">#REF!</definedName>
    <definedName name="Collections" localSheetId="3">#REF!</definedName>
    <definedName name="Collections" localSheetId="5">#REF!</definedName>
    <definedName name="Collections" localSheetId="6">#REF!</definedName>
    <definedName name="Collections" localSheetId="12">#REF!</definedName>
    <definedName name="Collections">#REF!</definedName>
    <definedName name="Commercial" localSheetId="3">#REF!</definedName>
    <definedName name="Commercial" localSheetId="5">#REF!</definedName>
    <definedName name="Commercial" localSheetId="6">#REF!</definedName>
    <definedName name="Commercial" localSheetId="12">#REF!</definedName>
    <definedName name="Commercial">#REF!</definedName>
    <definedName name="EquivLCU" localSheetId="33">[5]Info!$C$16</definedName>
    <definedName name="Equivm3" localSheetId="33">[5]Info!$C$20</definedName>
    <definedName name="Essential" localSheetId="3">#REF!</definedName>
    <definedName name="Essential" localSheetId="5">#REF!</definedName>
    <definedName name="Essential" localSheetId="6">#REF!</definedName>
    <definedName name="Essential" localSheetId="12">#REF!</definedName>
    <definedName name="Essential">#REF!</definedName>
    <definedName name="Finance" localSheetId="3">#REF!</definedName>
    <definedName name="Finance" localSheetId="5">#REF!</definedName>
    <definedName name="Finance" localSheetId="6">#REF!</definedName>
    <definedName name="Finance" localSheetId="12">#REF!</definedName>
    <definedName name="Finance">#REF!</definedName>
    <definedName name="HR" localSheetId="3">#REF!</definedName>
    <definedName name="HR" localSheetId="5">#REF!</definedName>
    <definedName name="HR" localSheetId="6">#REF!</definedName>
    <definedName name="HR" localSheetId="12">#REF!</definedName>
    <definedName name="HR">#REF!</definedName>
    <definedName name="Metering" localSheetId="3">#REF!</definedName>
    <definedName name="Metering" localSheetId="5">#REF!</definedName>
    <definedName name="Metering" localSheetId="6">#REF!</definedName>
    <definedName name="Metering" localSheetId="12">#REF!</definedName>
    <definedName name="Metering">#REF!</definedName>
    <definedName name="Operations" localSheetId="3">#REF!</definedName>
    <definedName name="Operations" localSheetId="5">#REF!</definedName>
    <definedName name="Operations" localSheetId="6">#REF!</definedName>
    <definedName name="Operations" localSheetId="12">#REF!</definedName>
    <definedName name="Operations">#REF!</definedName>
    <definedName name="_xlnm.Print_Area" localSheetId="11">'10 CAP.HRM'!#REF!</definedName>
    <definedName name="_xlnm.Print_Area" localSheetId="19">'100Report'!$A$1:$X$49</definedName>
    <definedName name="_xlnm.Print_Area" localSheetId="13">'11 CAP.External'!#REF!</definedName>
    <definedName name="_xlnm.Print_Area" localSheetId="3">'2 Role Summary'!$A$1:$G$39</definedName>
    <definedName name="_xlnm.Print_Area" localSheetId="5">'4 Indicators'!$A$2:$I$39</definedName>
    <definedName name="_xlnm.Print_Area" localSheetId="7">'6 CAP.Customer'!$G$1:$M$24</definedName>
    <definedName name="_xlnm.Print_Area" localSheetId="8">'7 CAP.Technical'!#REF!</definedName>
    <definedName name="_xlnm.Print_Area" localSheetId="9">'8 CAP.Strategy'!#REF!</definedName>
    <definedName name="_xlnm.Print_Area" localSheetId="10">'9 CAP.Financial'!#REF!</definedName>
    <definedName name="Strategy" localSheetId="3">#REF!</definedName>
    <definedName name="Strategy" localSheetId="5">#REF!</definedName>
    <definedName name="Strategy" localSheetId="6">#REF!</definedName>
    <definedName name="Strategy" localSheetId="12">#REF!</definedName>
    <definedName name="Strategy">#REF!</definedName>
    <definedName name="UoF" localSheetId="3">#REF!</definedName>
    <definedName name="UoF" localSheetId="5">#REF!</definedName>
    <definedName name="UoF" localSheetId="6">#REF!</definedName>
    <definedName name="UoF" localSheetId="12">#REF!</definedName>
    <definedName name="UoF">#REF!</definedName>
    <definedName name="Z_BDC8AE3F_6C52_4013_8B34_4743A4E33792_.wvu.Cols" localSheetId="11" hidden="1">'10 CAP.HRM'!#REF!,'10 CAP.HRM'!#REF!</definedName>
    <definedName name="Z_BDC8AE3F_6C52_4013_8B34_4743A4E33792_.wvu.Cols" localSheetId="17" hidden="1">'100Action'!$J:$L,'100Action'!$U:$W,'100Action'!$Z:$Z,'100Action'!$AD:$AD</definedName>
    <definedName name="Z_BDC8AE3F_6C52_4013_8B34_4743A4E33792_.wvu.Cols" localSheetId="18" hidden="1">'100Extract'!$C:$C,'100Extract'!$K:$K</definedName>
    <definedName name="Z_BDC8AE3F_6C52_4013_8B34_4743A4E33792_.wvu.Cols" localSheetId="16" hidden="1">'100Instructions'!$C:$C</definedName>
    <definedName name="Z_BDC8AE3F_6C52_4013_8B34_4743A4E33792_.wvu.Cols" localSheetId="26" hidden="1">'5-Y UoF Plan'!$J:$L,'5-Y UoF Plan'!$V:$X</definedName>
    <definedName name="Z_BDC8AE3F_6C52_4013_8B34_4743A4E33792_.wvu.Cols" localSheetId="8" hidden="1">'7 CAP.Technical'!#REF!,'7 CAP.Technical'!#REF!,'7 CAP.Technical'!#REF!</definedName>
    <definedName name="Z_BDC8AE3F_6C52_4013_8B34_4743A4E33792_.wvu.Cols" localSheetId="10" hidden="1">'9 CAP.Financial'!#REF!,'9 CAP.Financial'!#REF!</definedName>
    <definedName name="Z_BDC8AE3F_6C52_4013_8B34_4743A4E33792_.wvu.Cols" localSheetId="14" hidden="1">ActionPrioritization!$N:$N,ActionPrioritization!$Y:$Z,ActionPrioritization!$AH:$AK</definedName>
    <definedName name="Z_BDC8AE3F_6C52_4013_8B34_4743A4E33792_.wvu.Cols" localSheetId="31" hidden="1">'Assume|Qualitative Indicators'!$AG:$AH</definedName>
    <definedName name="Z_BDC8AE3F_6C52_4013_8B34_4743A4E33792_.wvu.Cols" localSheetId="21" hidden="1">Inputs!$A:$A</definedName>
    <definedName name="Z_BDC8AE3F_6C52_4013_8B34_4743A4E33792_.wvu.Cols" localSheetId="33" hidden="1">MaturityCobweb!$AH:$AI</definedName>
    <definedName name="Z_BDC8AE3F_6C52_4013_8B34_4743A4E33792_.wvu.Cols" localSheetId="35" hidden="1">'PerformanceCobweb '!$AG:$AH</definedName>
    <definedName name="Z_BDC8AE3F_6C52_4013_8B34_4743A4E33792_.wvu.Cols" localSheetId="38" hidden="1">Proxy!$C:$C</definedName>
    <definedName name="Z_BDC8AE3F_6C52_4013_8B34_4743A4E33792_.wvu.Cols" localSheetId="36" hidden="1">Service!$AG:$AH</definedName>
    <definedName name="Z_BDC8AE3F_6C52_4013_8B34_4743A4E33792_.wvu.Cols" localSheetId="34" hidden="1">SuperimposedCobwebs!$AG:$AH</definedName>
    <definedName name="Z_BDC8AE3F_6C52_4013_8B34_4743A4E33792_.wvu.Cols" localSheetId="37" hidden="1">'Water Bal x'!$C:$C</definedName>
    <definedName name="Z_BDC8AE3F_6C52_4013_8B34_4743A4E33792_.wvu.FilterData" localSheetId="14" hidden="1">ActionPrioritization!$B$5:$Z$100</definedName>
    <definedName name="Z_BDC8AE3F_6C52_4013_8B34_4743A4E33792_.wvu.FilterData" localSheetId="0" hidden="1">Instructions!$B$4:$C$80</definedName>
    <definedName name="Z_BDC8AE3F_6C52_4013_8B34_4743A4E33792_.wvu.PrintArea" localSheetId="19" hidden="1">'100Report'!$A$1:$X$49</definedName>
    <definedName name="Z_BDC8AE3F_6C52_4013_8B34_4743A4E33792_.wvu.Rows" localSheetId="11" hidden="1">'10 CAP.HRM'!#REF!</definedName>
    <definedName name="Z_BDC8AE3F_6C52_4013_8B34_4743A4E33792_.wvu.Rows" localSheetId="14" hidden="1">ActionPrioritization!$1:$1</definedName>
    <definedName name="Z_BDC8AE3F_6C52_4013_8B34_4743A4E33792_.wvu.Rows" localSheetId="31" hidden="1">'Assume|Qualitative Indicators'!$16:$16</definedName>
    <definedName name="Z_BDC8AE3F_6C52_4013_8B34_4743A4E33792_.wvu.Rows" localSheetId="25" hidden="1">Framework!$20:$20</definedName>
    <definedName name="Z_BDC8AE3F_6C52_4013_8B34_4743A4E33792_.wvu.Rows" localSheetId="0" hidden="1">Instructions!$4:$4</definedName>
    <definedName name="Z_DFDD0A5F_1CD5_4B59_83C1_73FEE1AC7815_.wvu.Cols" localSheetId="11" hidden="1">'10 CAP.HRM'!#REF!,'10 CAP.HRM'!#REF!</definedName>
    <definedName name="Z_DFDD0A5F_1CD5_4B59_83C1_73FEE1AC7815_.wvu.Cols" localSheetId="17" hidden="1">'100Action'!$J:$L,'100Action'!$U:$W,'100Action'!$Z:$Z,'100Action'!$AD:$AD</definedName>
    <definedName name="Z_DFDD0A5F_1CD5_4B59_83C1_73FEE1AC7815_.wvu.Cols" localSheetId="18" hidden="1">'100Extract'!$C:$C,'100Extract'!$K:$K</definedName>
    <definedName name="Z_DFDD0A5F_1CD5_4B59_83C1_73FEE1AC7815_.wvu.Cols" localSheetId="16" hidden="1">'100Instructions'!$C:$C</definedName>
    <definedName name="Z_DFDD0A5F_1CD5_4B59_83C1_73FEE1AC7815_.wvu.Cols" localSheetId="26" hidden="1">'5-Y UoF Plan'!$J:$L,'5-Y UoF Plan'!$V:$X</definedName>
    <definedName name="Z_DFDD0A5F_1CD5_4B59_83C1_73FEE1AC7815_.wvu.Cols" localSheetId="8" hidden="1">'7 CAP.Technical'!#REF!,'7 CAP.Technical'!#REF!,'7 CAP.Technical'!#REF!</definedName>
    <definedName name="Z_DFDD0A5F_1CD5_4B59_83C1_73FEE1AC7815_.wvu.Cols" localSheetId="10" hidden="1">'9 CAP.Financial'!#REF!,'9 CAP.Financial'!#REF!</definedName>
    <definedName name="Z_DFDD0A5F_1CD5_4B59_83C1_73FEE1AC7815_.wvu.Cols" localSheetId="14" hidden="1">ActionPrioritization!$N:$N,ActionPrioritization!$Y:$Z,ActionPrioritization!$AH:$AK</definedName>
    <definedName name="Z_DFDD0A5F_1CD5_4B59_83C1_73FEE1AC7815_.wvu.Cols" localSheetId="31" hidden="1">'Assume|Qualitative Indicators'!$AG:$AH</definedName>
    <definedName name="Z_DFDD0A5F_1CD5_4B59_83C1_73FEE1AC7815_.wvu.Cols" localSheetId="21" hidden="1">Inputs!$A:$A</definedName>
    <definedName name="Z_DFDD0A5F_1CD5_4B59_83C1_73FEE1AC7815_.wvu.Cols" localSheetId="33" hidden="1">MaturityCobweb!$AH:$AI</definedName>
    <definedName name="Z_DFDD0A5F_1CD5_4B59_83C1_73FEE1AC7815_.wvu.Cols" localSheetId="35" hidden="1">'PerformanceCobweb '!$AG:$AH</definedName>
    <definedName name="Z_DFDD0A5F_1CD5_4B59_83C1_73FEE1AC7815_.wvu.Cols" localSheetId="38" hidden="1">Proxy!$C:$C</definedName>
    <definedName name="Z_DFDD0A5F_1CD5_4B59_83C1_73FEE1AC7815_.wvu.Cols" localSheetId="36" hidden="1">Service!$AG:$AH</definedName>
    <definedName name="Z_DFDD0A5F_1CD5_4B59_83C1_73FEE1AC7815_.wvu.Cols" localSheetId="34" hidden="1">SuperimposedCobwebs!$AG:$AH</definedName>
    <definedName name="Z_DFDD0A5F_1CD5_4B59_83C1_73FEE1AC7815_.wvu.Cols" localSheetId="37" hidden="1">'Water Bal x'!$C:$C</definedName>
    <definedName name="Z_DFDD0A5F_1CD5_4B59_83C1_73FEE1AC7815_.wvu.FilterData" localSheetId="14" hidden="1">ActionPrioritization!$B$5:$Z$100</definedName>
    <definedName name="Z_DFDD0A5F_1CD5_4B59_83C1_73FEE1AC7815_.wvu.FilterData" localSheetId="0" hidden="1">Instructions!$B$4:$C$80</definedName>
    <definedName name="Z_DFDD0A5F_1CD5_4B59_83C1_73FEE1AC7815_.wvu.PrintArea" localSheetId="19" hidden="1">'100Report'!$A$1:$X$49</definedName>
    <definedName name="Z_DFDD0A5F_1CD5_4B59_83C1_73FEE1AC7815_.wvu.Rows" localSheetId="11" hidden="1">'10 CAP.HRM'!#REF!,'10 CAP.HRM'!#REF!,'10 CAP.HRM'!#REF!,'10 CAP.HRM'!#REF!,'10 CAP.HRM'!#REF!,'10 CAP.HRM'!#REF!,'10 CAP.HRM'!#REF!,'10 CAP.HRM'!#REF!,'10 CAP.HRM'!#REF!,'10 CAP.HRM'!#REF!,'10 CAP.HRM'!#REF!,'10 CAP.HRM'!#REF!,'10 CAP.HRM'!#REF!,'10 CAP.HRM'!#REF!,'10 CAP.HRM'!#REF!,'10 CAP.HRM'!#REF!,'10 CAP.HRM'!#REF!,'10 CAP.HRM'!#REF!,'10 CAP.HRM'!#REF!,'10 CAP.HRM'!#REF!</definedName>
    <definedName name="Z_DFDD0A5F_1CD5_4B59_83C1_73FEE1AC7815_.wvu.Rows" localSheetId="8" hidden="1">'7 CAP.Technical'!$1:$1,'7 CAP.Technical'!#REF!,'7 CAP.Technical'!#REF!,'7 CAP.Technical'!#REF!,'7 CAP.Technical'!#REF!,'7 CAP.Technical'!#REF!,'7 CAP.Technical'!#REF!,'7 CAP.Technical'!#REF!,'7 CAP.Technical'!#REF!,'7 CAP.Technical'!#REF!,'7 CAP.Technical'!#REF!,'7 CAP.Technical'!#REF!,'7 CAP.Technical'!#REF!,'7 CAP.Technical'!#REF!,'7 CAP.Technical'!#REF!,'7 CAP.Technical'!#REF!,'7 CAP.Technical'!#REF!,'7 CAP.Technical'!#REF!,'7 CAP.Technical'!#REF!,'7 CAP.Technical'!#REF!,'7 CAP.Technical'!#REF!,'7 CAP.Technical'!#REF!,'7 CAP.Technical'!#REF!,'7 CAP.Technical'!#REF!,'7 CAP.Technical'!#REF!,'7 CAP.Technical'!#REF!,'7 CAP.Technical'!#REF!,'7 CAP.Technical'!#REF!,'7 CAP.Technical'!#REF!,'7 CAP.Technical'!#REF!,'7 CAP.Technical'!#REF!,'7 CAP.Technical'!#REF!,'7 CAP.Technical'!#REF!,'7 CAP.Technical'!#REF!,'7 CAP.Technical'!#REF!</definedName>
    <definedName name="Z_DFDD0A5F_1CD5_4B59_83C1_73FEE1AC7815_.wvu.Rows" localSheetId="10" hidden="1">'9 CAP.Financial'!#REF!,'9 CAP.Financial'!#REF!,'9 CAP.Financial'!#REF!,'9 CAP.Financial'!#REF!,'9 CAP.Financial'!#REF!,'9 CAP.Financial'!#REF!,'9 CAP.Financial'!#REF!,'9 CAP.Financial'!#REF!,'9 CAP.Financial'!#REF!,'9 CAP.Financial'!#REF!,'9 CAP.Financial'!#REF!,'9 CAP.Financial'!#REF!,'9 CAP.Financial'!#REF!,'9 CAP.Financial'!#REF!</definedName>
    <definedName name="Z_DFDD0A5F_1CD5_4B59_83C1_73FEE1AC7815_.wvu.Rows" localSheetId="14" hidden="1">ActionPrioritization!$1:$1</definedName>
    <definedName name="Z_DFDD0A5F_1CD5_4B59_83C1_73FEE1AC7815_.wvu.Rows" localSheetId="31" hidden="1">'Assume|Qualitative Indicators'!$16:$16</definedName>
    <definedName name="Z_DFDD0A5F_1CD5_4B59_83C1_73FEE1AC7815_.wvu.Rows" localSheetId="25" hidden="1">Framework!$20:$20</definedName>
    <definedName name="Z_DFDD0A5F_1CD5_4B59_83C1_73FEE1AC7815_.wvu.Rows" localSheetId="0" hidden="1">Instructions!$4:$4</definedName>
  </definedNames>
  <calcPr calcId="191029"/>
  <customWorkbookViews>
    <customWorkbookView name="complete" guid="{BDC8AE3F-6C52-4013-8B34-4743A4E33792}" maximized="1" xWindow="2869" yWindow="-11" windowWidth="2902" windowHeight="1582" tabRatio="725" activeSheetId="3"/>
    <customWorkbookView name="Etienne" guid="{DFDD0A5F-1CD5-4B59-83C1-73FEE1AC7815}" maximized="1" xWindow="2869" yWindow="-11" windowWidth="2902" windowHeight="1582" tabRatio="725"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4" i="71" l="1"/>
  <c r="D65" i="71"/>
  <c r="D64" i="71"/>
  <c r="D60" i="71"/>
  <c r="D55" i="71"/>
  <c r="D54" i="71"/>
  <c r="D51" i="71"/>
  <c r="I36" i="71"/>
  <c r="I35" i="71"/>
  <c r="I33" i="71"/>
  <c r="D63" i="71" s="1"/>
  <c r="I31" i="71"/>
  <c r="D61" i="71" s="1"/>
  <c r="I30" i="71"/>
  <c r="I28" i="71"/>
  <c r="D59" i="71" s="1"/>
  <c r="I26" i="71"/>
  <c r="D58" i="71" s="1"/>
  <c r="I24" i="71"/>
  <c r="D57" i="71" s="1"/>
  <c r="I22" i="71"/>
  <c r="I19" i="71"/>
  <c r="I18" i="71"/>
  <c r="D53" i="71" s="1"/>
  <c r="I17" i="71"/>
  <c r="D52" i="71" s="1"/>
  <c r="I15" i="71"/>
  <c r="I14" i="71"/>
  <c r="D50" i="71" s="1"/>
  <c r="I10" i="71"/>
  <c r="D48" i="71" s="1"/>
  <c r="I8" i="71"/>
  <c r="D47" i="71" s="1"/>
  <c r="I4" i="71"/>
  <c r="D46" i="71" s="1"/>
  <c r="F56" i="67" l="1"/>
  <c r="E56" i="67"/>
  <c r="F54" i="67"/>
  <c r="E54" i="67"/>
  <c r="F46" i="67"/>
  <c r="E46" i="67"/>
  <c r="F41" i="67"/>
  <c r="E41" i="67"/>
  <c r="D32" i="67"/>
  <c r="C32" i="67"/>
  <c r="F40" i="67"/>
  <c r="E40" i="67"/>
  <c r="C68" i="67"/>
  <c r="D68" i="67"/>
  <c r="B67" i="67" s="1"/>
  <c r="B64" i="67" l="1"/>
  <c r="B65" i="67"/>
  <c r="B66" i="67"/>
  <c r="B63" i="67"/>
  <c r="B68" i="67" s="1"/>
  <c r="B69" i="67" l="1"/>
  <c r="K20" i="55" l="1"/>
  <c r="K19" i="55"/>
  <c r="K18" i="55"/>
  <c r="K17" i="55"/>
  <c r="K16" i="55"/>
  <c r="K15" i="55"/>
  <c r="K14" i="55"/>
  <c r="K13" i="55"/>
  <c r="K12" i="55"/>
  <c r="K11" i="55"/>
  <c r="K10" i="55"/>
  <c r="K9" i="55"/>
  <c r="K8" i="55"/>
  <c r="J8" i="55"/>
  <c r="K7" i="55"/>
  <c r="J7" i="55"/>
  <c r="K6" i="55"/>
  <c r="J6" i="55"/>
  <c r="J5" i="55"/>
  <c r="AH4" i="55" a="1"/>
  <c r="AH5" i="55" s="1"/>
  <c r="AH4" i="55" l="1"/>
  <c r="AH6" i="55" s="1"/>
  <c r="J68" i="25" l="1"/>
  <c r="J69" i="25"/>
  <c r="J70" i="25"/>
  <c r="J71" i="25"/>
  <c r="J72" i="25"/>
  <c r="J73" i="25"/>
  <c r="J74" i="25"/>
  <c r="J75" i="25"/>
  <c r="J76" i="25"/>
  <c r="J77" i="25"/>
  <c r="J78" i="25"/>
  <c r="J79" i="25"/>
  <c r="J80" i="25"/>
  <c r="J81" i="25"/>
  <c r="J82" i="25"/>
  <c r="J83" i="25"/>
  <c r="J84" i="25"/>
  <c r="J85" i="25"/>
  <c r="J86" i="25"/>
  <c r="J87" i="25"/>
  <c r="J88" i="25"/>
  <c r="J89" i="25"/>
  <c r="J90" i="25"/>
  <c r="J91" i="25"/>
  <c r="J92" i="25"/>
  <c r="J93"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49" i="25"/>
  <c r="H50"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3" i="25"/>
  <c r="E12" i="14"/>
  <c r="G6" i="41"/>
  <c r="G5" i="41"/>
  <c r="M22" i="34"/>
  <c r="J22" i="34"/>
  <c r="G7" i="41"/>
  <c r="K282" i="38"/>
  <c r="K284" i="38"/>
  <c r="G8" i="41"/>
  <c r="G9" i="41"/>
  <c r="G10" i="41"/>
  <c r="G11" i="41"/>
  <c r="G12" i="41"/>
  <c r="G13" i="41"/>
  <c r="G14" i="41"/>
  <c r="G15" i="41"/>
  <c r="G16" i="41"/>
  <c r="G17" i="41"/>
  <c r="G18" i="41"/>
  <c r="G19" i="41"/>
  <c r="G20" i="41"/>
  <c r="G21" i="41"/>
  <c r="G22" i="41"/>
  <c r="G23" i="41"/>
  <c r="G24" i="41"/>
  <c r="P22" i="34" l="1"/>
  <c r="O284" i="38"/>
  <c r="O282" i="38"/>
  <c r="N60" i="37" l="1"/>
  <c r="K60" i="37"/>
  <c r="I60" i="37"/>
  <c r="G60" i="37"/>
  <c r="E60" i="37"/>
  <c r="C60" i="37"/>
  <c r="N57" i="37"/>
  <c r="K57" i="37"/>
  <c r="I57" i="37"/>
  <c r="G57" i="37"/>
  <c r="E57" i="37"/>
  <c r="C57" i="37"/>
  <c r="N54" i="37"/>
  <c r="K54" i="37"/>
  <c r="I54" i="37"/>
  <c r="G54" i="37"/>
  <c r="E54" i="37"/>
  <c r="N50" i="37"/>
  <c r="K50" i="37"/>
  <c r="I50" i="37"/>
  <c r="G50" i="37"/>
  <c r="E50" i="37"/>
  <c r="C50" i="37"/>
  <c r="N47" i="37"/>
  <c r="K47" i="37"/>
  <c r="I47" i="37"/>
  <c r="G47" i="37"/>
  <c r="E47" i="37"/>
  <c r="C47" i="37"/>
  <c r="N43" i="37"/>
  <c r="K43" i="37"/>
  <c r="I43" i="37"/>
  <c r="G43" i="37"/>
  <c r="E43" i="37"/>
  <c r="C43" i="37"/>
  <c r="N40" i="37"/>
  <c r="K40" i="37"/>
  <c r="I40" i="37"/>
  <c r="G40" i="37"/>
  <c r="E40" i="37"/>
  <c r="C40" i="37"/>
  <c r="N35" i="37"/>
  <c r="K35" i="37"/>
  <c r="I35" i="37"/>
  <c r="G35" i="37"/>
  <c r="E35" i="37"/>
  <c r="C35" i="37"/>
  <c r="N32" i="37"/>
  <c r="K32" i="37"/>
  <c r="I32" i="37"/>
  <c r="G32" i="37"/>
  <c r="E32" i="37"/>
  <c r="C32" i="37"/>
  <c r="N29" i="37"/>
  <c r="I29" i="37"/>
  <c r="G29" i="37"/>
  <c r="E29" i="37"/>
  <c r="C29" i="37"/>
  <c r="N26" i="37"/>
  <c r="I26" i="37"/>
  <c r="G26" i="37"/>
  <c r="E26" i="37"/>
  <c r="C26" i="37"/>
  <c r="K22" i="37"/>
  <c r="I22" i="37"/>
  <c r="G22" i="37"/>
  <c r="E22" i="37"/>
  <c r="C22" i="37"/>
  <c r="K19" i="37"/>
  <c r="I19" i="37"/>
  <c r="G19" i="37"/>
  <c r="E19" i="37"/>
  <c r="C19" i="37"/>
  <c r="K16" i="37"/>
  <c r="I16" i="37"/>
  <c r="G16" i="37"/>
  <c r="E16" i="37"/>
  <c r="C16" i="37"/>
  <c r="K13" i="37"/>
  <c r="I13" i="37"/>
  <c r="G13" i="37"/>
  <c r="E13" i="37"/>
  <c r="C13" i="37"/>
  <c r="H63" i="42" s="1"/>
  <c r="K10" i="37"/>
  <c r="I10" i="37"/>
  <c r="G10" i="37"/>
  <c r="E10" i="37"/>
  <c r="C10" i="37"/>
  <c r="K7" i="37"/>
  <c r="I7" i="37"/>
  <c r="G7" i="37"/>
  <c r="E7" i="37"/>
  <c r="C7" i="37"/>
  <c r="H67" i="42" l="1"/>
  <c r="K67" i="42" s="1"/>
  <c r="AV53" i="38" s="1"/>
  <c r="R322" i="38"/>
  <c r="R316" i="38"/>
  <c r="R315" i="38"/>
  <c r="R310" i="38"/>
  <c r="R309" i="38"/>
  <c r="R307" i="38"/>
  <c r="R306" i="38"/>
  <c r="R304" i="38"/>
  <c r="R303" i="38"/>
  <c r="R302" i="38"/>
  <c r="R301" i="38"/>
  <c r="H271" i="38"/>
  <c r="T265" i="38"/>
  <c r="H243" i="38"/>
  <c r="T237" i="38"/>
  <c r="N237" i="38"/>
  <c r="H217" i="38"/>
  <c r="T211" i="38"/>
  <c r="H189" i="38"/>
  <c r="T183" i="38"/>
  <c r="T182" i="38"/>
  <c r="H162" i="38"/>
  <c r="T156" i="38"/>
  <c r="D115" i="38"/>
  <c r="D113" i="38"/>
  <c r="D111" i="38"/>
  <c r="D109" i="38"/>
  <c r="D107" i="38"/>
  <c r="D105" i="38"/>
  <c r="D103" i="38"/>
  <c r="D101" i="38"/>
  <c r="D99" i="38"/>
  <c r="D97" i="38"/>
  <c r="C97" i="38" s="1"/>
  <c r="C87" i="38"/>
  <c r="C80" i="38"/>
  <c r="C42" i="38"/>
  <c r="S292" i="38"/>
  <c r="P292" i="38"/>
  <c r="M292" i="38"/>
  <c r="J292" i="38"/>
  <c r="G292" i="38"/>
  <c r="S291" i="38"/>
  <c r="P291" i="38"/>
  <c r="M291" i="38"/>
  <c r="J291" i="38"/>
  <c r="G291" i="38"/>
  <c r="S290" i="38"/>
  <c r="P290" i="38"/>
  <c r="M290" i="38"/>
  <c r="J290" i="38"/>
  <c r="G290" i="38"/>
  <c r="S289" i="38"/>
  <c r="P289" i="38"/>
  <c r="M289" i="38"/>
  <c r="J289" i="38"/>
  <c r="G289" i="38"/>
  <c r="S288" i="38"/>
  <c r="P288" i="38"/>
  <c r="M288" i="38"/>
  <c r="J288" i="38"/>
  <c r="G288" i="38"/>
  <c r="S287" i="38"/>
  <c r="P287" i="38"/>
  <c r="M287" i="38"/>
  <c r="J287" i="38"/>
  <c r="G287" i="38"/>
  <c r="K283" i="38"/>
  <c r="O283" i="38" s="1"/>
  <c r="K281" i="38"/>
  <c r="O281" i="38" s="1"/>
  <c r="K280" i="38"/>
  <c r="O280" i="38" s="1"/>
  <c r="K63" i="42"/>
  <c r="AV55" i="38" s="1"/>
  <c r="H61" i="42"/>
  <c r="K61" i="42" s="1"/>
  <c r="AV56" i="38" s="1"/>
  <c r="H59" i="42"/>
  <c r="K59" i="42" s="1"/>
  <c r="H58" i="42"/>
  <c r="K58" i="42" s="1"/>
  <c r="H51" i="42"/>
  <c r="K51" i="42" s="1"/>
  <c r="H45" i="42"/>
  <c r="K45" i="42" s="1"/>
  <c r="H44" i="42"/>
  <c r="K44" i="42" s="1"/>
  <c r="G50" i="42"/>
  <c r="H50" i="42" s="1"/>
  <c r="K50" i="42" s="1"/>
  <c r="G49" i="42"/>
  <c r="H49" i="42" s="1"/>
  <c r="K49" i="42" s="1"/>
  <c r="G48" i="42"/>
  <c r="H48" i="42" s="1"/>
  <c r="K48" i="42" s="1"/>
  <c r="G47" i="42"/>
  <c r="H47" i="42" s="1"/>
  <c r="K47" i="42" s="1"/>
  <c r="G46" i="42"/>
  <c r="H46" i="42" s="1"/>
  <c r="K46" i="42" s="1"/>
  <c r="G42" i="42"/>
  <c r="H42" i="42" s="1"/>
  <c r="K42" i="42" s="1"/>
  <c r="G41" i="42"/>
  <c r="H41" i="42" s="1"/>
  <c r="K41" i="42" s="1"/>
  <c r="H39" i="42"/>
  <c r="K39" i="42" s="1"/>
  <c r="H38" i="42"/>
  <c r="K38" i="42" s="1"/>
  <c r="H36" i="42"/>
  <c r="K36" i="42" s="1"/>
  <c r="H35" i="42"/>
  <c r="K35" i="42" s="1"/>
  <c r="H33" i="42"/>
  <c r="K33" i="42" s="1"/>
  <c r="H32" i="42"/>
  <c r="K32" i="42" s="1"/>
  <c r="H31" i="42"/>
  <c r="K31" i="42" s="1"/>
  <c r="H30" i="42"/>
  <c r="K30" i="42" s="1"/>
  <c r="C19" i="42"/>
  <c r="C17" i="42"/>
  <c r="C15" i="42"/>
  <c r="C13" i="42"/>
  <c r="C11" i="42"/>
  <c r="C9" i="42"/>
  <c r="AV57" i="38" l="1"/>
  <c r="R320" i="38"/>
  <c r="R321" i="38"/>
  <c r="R319" i="38"/>
  <c r="R318" i="38"/>
  <c r="R317" i="38"/>
  <c r="AR54" i="38"/>
  <c r="R313" i="38"/>
  <c r="R312" i="38"/>
  <c r="C99" i="38"/>
  <c r="C101" i="38" s="1"/>
  <c r="C103" i="38" s="1"/>
  <c r="C105" i="38" s="1"/>
  <c r="C107" i="38" s="1"/>
  <c r="C109" i="38" s="1"/>
  <c r="C111" i="38" s="1"/>
  <c r="C113" i="38" s="1"/>
  <c r="C115" i="38" s="1"/>
  <c r="T4" i="34" l="1"/>
  <c r="N29" i="34"/>
  <c r="N30" i="34"/>
  <c r="N31" i="34"/>
  <c r="N32" i="34"/>
  <c r="N33" i="34"/>
  <c r="N28" i="34"/>
  <c r="R9" i="34"/>
  <c r="N34" i="34" l="1"/>
  <c r="AS2" i="31"/>
  <c r="AU40" i="34" s="1"/>
  <c r="AQ2" i="31"/>
  <c r="AT40" i="34" s="1"/>
  <c r="AO2" i="31"/>
  <c r="AS40" i="34" s="1"/>
  <c r="AM2" i="31"/>
  <c r="AR40" i="34" s="1"/>
  <c r="AK2" i="31"/>
  <c r="AQ40" i="34" s="1"/>
  <c r="AI2" i="31"/>
  <c r="AP40" i="34" s="1"/>
  <c r="AG2" i="31"/>
  <c r="AO40" i="34" s="1"/>
  <c r="AE2" i="31"/>
  <c r="AN40" i="34" s="1"/>
  <c r="AC2" i="31"/>
  <c r="AM40" i="34" s="1"/>
  <c r="AA2" i="31"/>
  <c r="AL40" i="34" s="1"/>
  <c r="Y2" i="31"/>
  <c r="AK40" i="34" s="1"/>
  <c r="W2" i="31"/>
  <c r="AJ40" i="34" s="1"/>
  <c r="U2" i="31"/>
  <c r="AI40" i="34" s="1"/>
  <c r="S2" i="31"/>
  <c r="AH40" i="34" s="1"/>
  <c r="Q2" i="31"/>
  <c r="AG40" i="34" s="1"/>
  <c r="W3" i="25" l="1"/>
  <c r="V3" i="25"/>
  <c r="U3" i="25"/>
  <c r="T3" i="25"/>
  <c r="S3" i="25"/>
  <c r="R3" i="25"/>
  <c r="Q3" i="25"/>
  <c r="P3" i="25"/>
  <c r="O3" i="25"/>
  <c r="N3" i="25"/>
  <c r="M3" i="25"/>
  <c r="L3" i="25"/>
  <c r="K3" i="25"/>
  <c r="J3" i="25"/>
  <c r="I3" i="25"/>
  <c r="H3" i="25"/>
  <c r="G3" i="25"/>
  <c r="F3" i="25"/>
  <c r="E3" i="25"/>
  <c r="D3" i="25"/>
  <c r="C3" i="25"/>
  <c r="B3" i="25"/>
  <c r="Z93" i="29"/>
  <c r="Z92" i="29"/>
  <c r="Z91" i="29"/>
  <c r="Z90" i="29"/>
  <c r="Z89" i="29"/>
  <c r="Z88" i="29"/>
  <c r="Z87" i="29"/>
  <c r="Z86" i="29"/>
  <c r="Z85" i="29"/>
  <c r="Z84" i="29"/>
  <c r="Z83" i="29"/>
  <c r="Z82" i="29"/>
  <c r="Z81" i="29"/>
  <c r="Z80" i="29"/>
  <c r="Z79" i="29"/>
  <c r="Z78" i="29"/>
  <c r="Z77" i="29"/>
  <c r="Z76" i="29"/>
  <c r="Z75" i="29"/>
  <c r="Z74" i="29"/>
  <c r="Z73" i="29"/>
  <c r="Z72" i="29"/>
  <c r="Z71" i="29"/>
  <c r="Z70" i="29"/>
  <c r="Z69" i="29"/>
  <c r="Z68" i="29"/>
  <c r="Z67" i="29"/>
  <c r="Z66" i="29"/>
  <c r="Z65" i="29"/>
  <c r="Z64" i="29"/>
  <c r="Z63" i="29"/>
  <c r="Z62" i="29"/>
  <c r="Z61" i="29"/>
  <c r="Z60" i="29"/>
  <c r="Z59" i="29"/>
  <c r="Z58" i="29"/>
  <c r="Z57" i="29"/>
  <c r="Z56" i="29"/>
  <c r="Z55" i="29"/>
  <c r="Z54" i="29"/>
  <c r="Z53" i="29"/>
  <c r="Z52" i="29"/>
  <c r="Z51" i="29"/>
  <c r="Z50" i="29"/>
  <c r="Z49" i="29"/>
  <c r="Z48" i="29"/>
  <c r="Z47" i="29"/>
  <c r="Z46" i="29"/>
  <c r="Z45" i="29"/>
  <c r="Z44" i="29"/>
  <c r="Z43" i="29"/>
  <c r="Z42" i="29"/>
  <c r="Z41" i="29"/>
  <c r="Z40" i="29"/>
  <c r="Z39" i="29"/>
  <c r="Z38" i="29"/>
  <c r="Z37" i="29"/>
  <c r="Z36" i="29"/>
  <c r="Z35" i="29"/>
  <c r="Z34" i="29"/>
  <c r="Z33" i="29"/>
  <c r="Z32" i="29"/>
  <c r="Z31" i="29"/>
  <c r="Z30" i="29"/>
  <c r="Z29" i="29"/>
  <c r="Z28" i="29"/>
  <c r="Z27" i="29"/>
  <c r="Z26" i="29"/>
  <c r="Z25" i="29"/>
  <c r="Z24" i="29"/>
  <c r="Z23" i="29"/>
  <c r="Z22" i="29"/>
  <c r="Z21" i="29"/>
  <c r="Z20" i="29"/>
  <c r="Z19" i="29"/>
  <c r="Z18" i="29"/>
  <c r="Z17" i="29"/>
  <c r="Z16" i="29"/>
  <c r="Z15" i="29"/>
  <c r="Z14" i="29"/>
  <c r="Z13" i="29"/>
  <c r="Z12" i="29"/>
  <c r="Z11" i="29"/>
  <c r="Z10" i="29"/>
  <c r="Z9" i="29"/>
  <c r="Z8" i="29"/>
  <c r="Z7" i="29"/>
  <c r="Z6" i="29"/>
  <c r="Z5" i="29"/>
  <c r="Z4" i="29"/>
  <c r="B19" i="11" l="1"/>
  <c r="C185" i="27" l="1"/>
  <c r="D185" i="27"/>
  <c r="O19" i="11"/>
  <c r="O25" i="11"/>
  <c r="O17" i="11"/>
  <c r="O15" i="11"/>
  <c r="O14" i="11"/>
  <c r="AR57" i="38" l="1"/>
  <c r="AR56" i="38"/>
  <c r="AR53" i="38"/>
  <c r="AR55" i="38"/>
  <c r="P7" i="11"/>
  <c r="P14" i="11"/>
  <c r="W117" i="27" l="1"/>
  <c r="X93" i="39" s="1"/>
  <c r="V117" i="27"/>
  <c r="W93" i="39" s="1"/>
  <c r="U117" i="27"/>
  <c r="V93" i="39" s="1"/>
  <c r="T117" i="27"/>
  <c r="U93" i="39" s="1"/>
  <c r="L117" i="27"/>
  <c r="L93" i="39" s="1"/>
  <c r="K117" i="27"/>
  <c r="K93" i="39" s="1"/>
  <c r="J117" i="27"/>
  <c r="J93" i="39" s="1"/>
  <c r="I117" i="27"/>
  <c r="I93" i="39" s="1"/>
  <c r="W116" i="27"/>
  <c r="X92" i="39" s="1"/>
  <c r="V116" i="27"/>
  <c r="W92" i="39" s="1"/>
  <c r="U116" i="27"/>
  <c r="V92" i="39" s="1"/>
  <c r="T116" i="27"/>
  <c r="U92" i="39" s="1"/>
  <c r="L116" i="27"/>
  <c r="L92" i="39" s="1"/>
  <c r="K116" i="27"/>
  <c r="K92" i="39" s="1"/>
  <c r="J116" i="27"/>
  <c r="J92" i="39" s="1"/>
  <c r="I116" i="27"/>
  <c r="I92" i="39" s="1"/>
  <c r="W115" i="27"/>
  <c r="X91" i="39" s="1"/>
  <c r="V115" i="27"/>
  <c r="W91" i="39" s="1"/>
  <c r="U115" i="27"/>
  <c r="V91" i="39" s="1"/>
  <c r="T115" i="27"/>
  <c r="U91" i="39" s="1"/>
  <c r="L115" i="27"/>
  <c r="L91" i="39" s="1"/>
  <c r="K115" i="27"/>
  <c r="K91" i="39" s="1"/>
  <c r="J115" i="27"/>
  <c r="J91" i="39" s="1"/>
  <c r="I115" i="27"/>
  <c r="I91" i="39" s="1"/>
  <c r="W114" i="27"/>
  <c r="X90" i="39" s="1"/>
  <c r="V114" i="27"/>
  <c r="W90" i="39" s="1"/>
  <c r="U114" i="27"/>
  <c r="V90" i="39" s="1"/>
  <c r="T114" i="27"/>
  <c r="U90" i="39" s="1"/>
  <c r="L114" i="27"/>
  <c r="L90" i="39" s="1"/>
  <c r="K114" i="27"/>
  <c r="K90" i="39" s="1"/>
  <c r="J114" i="27"/>
  <c r="J90" i="39" s="1"/>
  <c r="I114" i="27"/>
  <c r="I90" i="39" s="1"/>
  <c r="W113" i="27"/>
  <c r="X89" i="39" s="1"/>
  <c r="V113" i="27"/>
  <c r="W89" i="39" s="1"/>
  <c r="U113" i="27"/>
  <c r="V89" i="39" s="1"/>
  <c r="T113" i="27"/>
  <c r="U89" i="39" s="1"/>
  <c r="L113" i="27"/>
  <c r="L89" i="39" s="1"/>
  <c r="K113" i="27"/>
  <c r="K89" i="39" s="1"/>
  <c r="J113" i="27"/>
  <c r="J89" i="39" s="1"/>
  <c r="I113" i="27"/>
  <c r="I89" i="39" s="1"/>
  <c r="W112" i="27"/>
  <c r="X88" i="39" s="1"/>
  <c r="V112" i="27"/>
  <c r="W88" i="39" s="1"/>
  <c r="U112" i="27"/>
  <c r="V88" i="39" s="1"/>
  <c r="T112" i="27"/>
  <c r="U88" i="39" s="1"/>
  <c r="L112" i="27"/>
  <c r="L88" i="39" s="1"/>
  <c r="K112" i="27"/>
  <c r="K88" i="39" s="1"/>
  <c r="J112" i="27"/>
  <c r="J88" i="39" s="1"/>
  <c r="I112" i="27"/>
  <c r="I88" i="39" s="1"/>
  <c r="W111" i="27"/>
  <c r="X87" i="39" s="1"/>
  <c r="V111" i="27"/>
  <c r="W87" i="39" s="1"/>
  <c r="U111" i="27"/>
  <c r="V87" i="39" s="1"/>
  <c r="T111" i="27"/>
  <c r="U87" i="39" s="1"/>
  <c r="L111" i="27"/>
  <c r="L87" i="39" s="1"/>
  <c r="K111" i="27"/>
  <c r="K87" i="39" s="1"/>
  <c r="J111" i="27"/>
  <c r="J87" i="39" s="1"/>
  <c r="I111" i="27"/>
  <c r="I87" i="39" s="1"/>
  <c r="W110" i="27"/>
  <c r="X86" i="39" s="1"/>
  <c r="V110" i="27"/>
  <c r="W86" i="39" s="1"/>
  <c r="U110" i="27"/>
  <c r="V86" i="39" s="1"/>
  <c r="T110" i="27"/>
  <c r="U86" i="39" s="1"/>
  <c r="L110" i="27"/>
  <c r="L86" i="39" s="1"/>
  <c r="K110" i="27"/>
  <c r="K86" i="39" s="1"/>
  <c r="J110" i="27"/>
  <c r="J86" i="39" s="1"/>
  <c r="I110" i="27"/>
  <c r="I86" i="39" s="1"/>
  <c r="W109" i="27"/>
  <c r="X85" i="39" s="1"/>
  <c r="V109" i="27"/>
  <c r="W85" i="39" s="1"/>
  <c r="U109" i="27"/>
  <c r="V85" i="39" s="1"/>
  <c r="T109" i="27"/>
  <c r="U85" i="39" s="1"/>
  <c r="L109" i="27"/>
  <c r="L85" i="39" s="1"/>
  <c r="K109" i="27"/>
  <c r="K85" i="39" s="1"/>
  <c r="J109" i="27"/>
  <c r="J85" i="39" s="1"/>
  <c r="I109" i="27"/>
  <c r="I85" i="39" s="1"/>
  <c r="W108" i="27"/>
  <c r="X84" i="39" s="1"/>
  <c r="V108" i="27"/>
  <c r="W84" i="39" s="1"/>
  <c r="U108" i="27"/>
  <c r="V84" i="39" s="1"/>
  <c r="T108" i="27"/>
  <c r="U84" i="39" s="1"/>
  <c r="L108" i="27"/>
  <c r="L84" i="39" s="1"/>
  <c r="K108" i="27"/>
  <c r="K84" i="39" s="1"/>
  <c r="J108" i="27"/>
  <c r="J84" i="39" s="1"/>
  <c r="I108" i="27"/>
  <c r="I84" i="39" s="1"/>
  <c r="W107" i="27"/>
  <c r="X83" i="39" s="1"/>
  <c r="V107" i="27"/>
  <c r="W83" i="39" s="1"/>
  <c r="U107" i="27"/>
  <c r="V83" i="39" s="1"/>
  <c r="T107" i="27"/>
  <c r="U83" i="39" s="1"/>
  <c r="L107" i="27"/>
  <c r="L83" i="39" s="1"/>
  <c r="K107" i="27"/>
  <c r="K83" i="39" s="1"/>
  <c r="J107" i="27"/>
  <c r="J83" i="39" s="1"/>
  <c r="I107" i="27"/>
  <c r="I83" i="39" s="1"/>
  <c r="W106" i="27"/>
  <c r="X82" i="39" s="1"/>
  <c r="V106" i="27"/>
  <c r="W82" i="39" s="1"/>
  <c r="U106" i="27"/>
  <c r="V82" i="39" s="1"/>
  <c r="T106" i="27"/>
  <c r="U82" i="39" s="1"/>
  <c r="L106" i="27"/>
  <c r="L82" i="39" s="1"/>
  <c r="K106" i="27"/>
  <c r="K82" i="39" s="1"/>
  <c r="J106" i="27"/>
  <c r="J82" i="39" s="1"/>
  <c r="I106" i="27"/>
  <c r="I82" i="39" s="1"/>
  <c r="W105" i="27"/>
  <c r="X81" i="39" s="1"/>
  <c r="V105" i="27"/>
  <c r="W81" i="39" s="1"/>
  <c r="U105" i="27"/>
  <c r="V81" i="39" s="1"/>
  <c r="T105" i="27"/>
  <c r="U81" i="39" s="1"/>
  <c r="L105" i="27"/>
  <c r="L81" i="39" s="1"/>
  <c r="K105" i="27"/>
  <c r="K81" i="39" s="1"/>
  <c r="J105" i="27"/>
  <c r="J81" i="39" s="1"/>
  <c r="I105" i="27"/>
  <c r="I81" i="39" s="1"/>
  <c r="W104" i="27"/>
  <c r="X80" i="39" s="1"/>
  <c r="V104" i="27"/>
  <c r="W80" i="39" s="1"/>
  <c r="U104" i="27"/>
  <c r="V80" i="39" s="1"/>
  <c r="T104" i="27"/>
  <c r="U80" i="39" s="1"/>
  <c r="L104" i="27"/>
  <c r="L80" i="39" s="1"/>
  <c r="K104" i="27"/>
  <c r="K80" i="39" s="1"/>
  <c r="J104" i="27"/>
  <c r="J80" i="39" s="1"/>
  <c r="I104" i="27"/>
  <c r="I80" i="39" s="1"/>
  <c r="W103" i="27"/>
  <c r="X79" i="39" s="1"/>
  <c r="V103" i="27"/>
  <c r="W79" i="39" s="1"/>
  <c r="U103" i="27"/>
  <c r="V79" i="39" s="1"/>
  <c r="T103" i="27"/>
  <c r="U79" i="39" s="1"/>
  <c r="L103" i="27"/>
  <c r="L79" i="39" s="1"/>
  <c r="K103" i="27"/>
  <c r="K79" i="39" s="1"/>
  <c r="J103" i="27"/>
  <c r="J79" i="39" s="1"/>
  <c r="I103" i="27"/>
  <c r="I79" i="39" s="1"/>
  <c r="W102" i="27"/>
  <c r="X78" i="39" s="1"/>
  <c r="V102" i="27"/>
  <c r="W78" i="39" s="1"/>
  <c r="U102" i="27"/>
  <c r="V78" i="39" s="1"/>
  <c r="T102" i="27"/>
  <c r="U78" i="39" s="1"/>
  <c r="L102" i="27"/>
  <c r="L78" i="39" s="1"/>
  <c r="K102" i="27"/>
  <c r="K78" i="39" s="1"/>
  <c r="J102" i="27"/>
  <c r="J78" i="39" s="1"/>
  <c r="I102" i="27"/>
  <c r="I78" i="39" s="1"/>
  <c r="W101" i="27"/>
  <c r="X77" i="39" s="1"/>
  <c r="V101" i="27"/>
  <c r="W77" i="39" s="1"/>
  <c r="U101" i="27"/>
  <c r="V77" i="39" s="1"/>
  <c r="T101" i="27"/>
  <c r="U77" i="39" s="1"/>
  <c r="L101" i="27"/>
  <c r="L77" i="39" s="1"/>
  <c r="K101" i="27"/>
  <c r="K77" i="39" s="1"/>
  <c r="J101" i="27"/>
  <c r="J77" i="39" s="1"/>
  <c r="I101" i="27"/>
  <c r="I77" i="39" s="1"/>
  <c r="W100" i="27"/>
  <c r="X76" i="39" s="1"/>
  <c r="V100" i="27"/>
  <c r="W76" i="39" s="1"/>
  <c r="U100" i="27"/>
  <c r="V76" i="39" s="1"/>
  <c r="T100" i="27"/>
  <c r="U76" i="39" s="1"/>
  <c r="L100" i="27"/>
  <c r="L76" i="39" s="1"/>
  <c r="K100" i="27"/>
  <c r="K76" i="39" s="1"/>
  <c r="J100" i="27"/>
  <c r="J76" i="39" s="1"/>
  <c r="I100" i="27"/>
  <c r="I76" i="39" s="1"/>
  <c r="W99" i="27"/>
  <c r="X75" i="39" s="1"/>
  <c r="V99" i="27"/>
  <c r="W75" i="39" s="1"/>
  <c r="U99" i="27"/>
  <c r="V75" i="39" s="1"/>
  <c r="T99" i="27"/>
  <c r="U75" i="39" s="1"/>
  <c r="L99" i="27"/>
  <c r="L75" i="39" s="1"/>
  <c r="K99" i="27"/>
  <c r="K75" i="39" s="1"/>
  <c r="J99" i="27"/>
  <c r="J75" i="39" s="1"/>
  <c r="I99" i="27"/>
  <c r="I75" i="39" s="1"/>
  <c r="W98" i="27"/>
  <c r="X74" i="39" s="1"/>
  <c r="V98" i="27"/>
  <c r="W74" i="39" s="1"/>
  <c r="U98" i="27"/>
  <c r="V74" i="39" s="1"/>
  <c r="T98" i="27"/>
  <c r="U74" i="39" s="1"/>
  <c r="L98" i="27"/>
  <c r="L74" i="39" s="1"/>
  <c r="K98" i="27"/>
  <c r="K74" i="39" s="1"/>
  <c r="J98" i="27"/>
  <c r="J74" i="39" s="1"/>
  <c r="I98" i="27"/>
  <c r="I74" i="39" s="1"/>
  <c r="W97" i="27"/>
  <c r="X73" i="39" s="1"/>
  <c r="V97" i="27"/>
  <c r="W73" i="39" s="1"/>
  <c r="U97" i="27"/>
  <c r="V73" i="39" s="1"/>
  <c r="T97" i="27"/>
  <c r="U73" i="39" s="1"/>
  <c r="L97" i="27"/>
  <c r="L73" i="39" s="1"/>
  <c r="K97" i="27"/>
  <c r="K73" i="39" s="1"/>
  <c r="J97" i="27"/>
  <c r="J73" i="39" s="1"/>
  <c r="I97" i="27"/>
  <c r="I73" i="39" s="1"/>
  <c r="W96" i="27"/>
  <c r="X72" i="39" s="1"/>
  <c r="V96" i="27"/>
  <c r="W72" i="39" s="1"/>
  <c r="U96" i="27"/>
  <c r="V72" i="39" s="1"/>
  <c r="T96" i="27"/>
  <c r="U72" i="39" s="1"/>
  <c r="L96" i="27"/>
  <c r="L72" i="39" s="1"/>
  <c r="K96" i="27"/>
  <c r="K72" i="39" s="1"/>
  <c r="J96" i="27"/>
  <c r="J72" i="39" s="1"/>
  <c r="I96" i="27"/>
  <c r="I72" i="39" s="1"/>
  <c r="W95" i="27"/>
  <c r="X71" i="39" s="1"/>
  <c r="V95" i="27"/>
  <c r="W71" i="39" s="1"/>
  <c r="U95" i="27"/>
  <c r="V71" i="39" s="1"/>
  <c r="T95" i="27"/>
  <c r="U71" i="39" s="1"/>
  <c r="L95" i="27"/>
  <c r="L71" i="39" s="1"/>
  <c r="K95" i="27"/>
  <c r="K71" i="39" s="1"/>
  <c r="J95" i="27"/>
  <c r="J71" i="39" s="1"/>
  <c r="I95" i="27"/>
  <c r="I71" i="39" s="1"/>
  <c r="W94" i="27"/>
  <c r="X70" i="39" s="1"/>
  <c r="V94" i="27"/>
  <c r="W70" i="39" s="1"/>
  <c r="U94" i="27"/>
  <c r="V70" i="39" s="1"/>
  <c r="T94" i="27"/>
  <c r="U70" i="39" s="1"/>
  <c r="L94" i="27"/>
  <c r="L70" i="39" s="1"/>
  <c r="K94" i="27"/>
  <c r="K70" i="39" s="1"/>
  <c r="J94" i="27"/>
  <c r="J70" i="39" s="1"/>
  <c r="I94" i="27"/>
  <c r="I70" i="39" s="1"/>
  <c r="W93" i="27"/>
  <c r="X69" i="39" s="1"/>
  <c r="V93" i="27"/>
  <c r="W69" i="39" s="1"/>
  <c r="U93" i="27"/>
  <c r="V69" i="39" s="1"/>
  <c r="T93" i="27"/>
  <c r="U69" i="39" s="1"/>
  <c r="L93" i="27"/>
  <c r="L69" i="39" s="1"/>
  <c r="K93" i="27"/>
  <c r="K69" i="39" s="1"/>
  <c r="J93" i="27"/>
  <c r="J69" i="39" s="1"/>
  <c r="I93" i="27"/>
  <c r="I69" i="39" s="1"/>
  <c r="W92" i="27"/>
  <c r="X68" i="39" s="1"/>
  <c r="V92" i="27"/>
  <c r="W68" i="39" s="1"/>
  <c r="U92" i="27"/>
  <c r="V68" i="39" s="1"/>
  <c r="T92" i="27"/>
  <c r="U68" i="39" s="1"/>
  <c r="L92" i="27"/>
  <c r="L68" i="39" s="1"/>
  <c r="K92" i="27"/>
  <c r="K68" i="39" s="1"/>
  <c r="J92" i="27"/>
  <c r="J68" i="39" s="1"/>
  <c r="I92" i="27"/>
  <c r="I68" i="39" s="1"/>
  <c r="W91" i="27"/>
  <c r="X67" i="39" s="1"/>
  <c r="V91" i="27"/>
  <c r="W67" i="39" s="1"/>
  <c r="U91" i="27"/>
  <c r="V67" i="39" s="1"/>
  <c r="T91" i="27"/>
  <c r="U67" i="39" s="1"/>
  <c r="L91" i="27"/>
  <c r="L67" i="39" s="1"/>
  <c r="K91" i="27"/>
  <c r="K67" i="39" s="1"/>
  <c r="J91" i="27"/>
  <c r="J67" i="39" s="1"/>
  <c r="I91" i="27"/>
  <c r="I67" i="39" s="1"/>
  <c r="W90" i="27"/>
  <c r="X66" i="39" s="1"/>
  <c r="V90" i="27"/>
  <c r="W66" i="39" s="1"/>
  <c r="U90" i="27"/>
  <c r="V66" i="39" s="1"/>
  <c r="T90" i="27"/>
  <c r="U66" i="39" s="1"/>
  <c r="L90" i="27"/>
  <c r="L66" i="39" s="1"/>
  <c r="K90" i="27"/>
  <c r="K66" i="39" s="1"/>
  <c r="J90" i="27"/>
  <c r="J66" i="39" s="1"/>
  <c r="I90" i="27"/>
  <c r="I66" i="39" s="1"/>
  <c r="W89" i="27"/>
  <c r="X65" i="39" s="1"/>
  <c r="V89" i="27"/>
  <c r="W65" i="39" s="1"/>
  <c r="U89" i="27"/>
  <c r="V65" i="39" s="1"/>
  <c r="T89" i="27"/>
  <c r="U65" i="39" s="1"/>
  <c r="L89" i="27"/>
  <c r="L65" i="39" s="1"/>
  <c r="K89" i="27"/>
  <c r="K65" i="39" s="1"/>
  <c r="J89" i="27"/>
  <c r="J65" i="39" s="1"/>
  <c r="I89" i="27"/>
  <c r="I65" i="39" s="1"/>
  <c r="W88" i="27"/>
  <c r="X64" i="39" s="1"/>
  <c r="V88" i="27"/>
  <c r="W64" i="39" s="1"/>
  <c r="U88" i="27"/>
  <c r="V64" i="39" s="1"/>
  <c r="T88" i="27"/>
  <c r="U64" i="39" s="1"/>
  <c r="L88" i="27"/>
  <c r="L64" i="39" s="1"/>
  <c r="K88" i="27"/>
  <c r="K64" i="39" s="1"/>
  <c r="J88" i="27"/>
  <c r="J64" i="39" s="1"/>
  <c r="I88" i="27"/>
  <c r="I64" i="39" s="1"/>
  <c r="W87" i="27"/>
  <c r="X63" i="39" s="1"/>
  <c r="V87" i="27"/>
  <c r="W63" i="39" s="1"/>
  <c r="U87" i="27"/>
  <c r="V63" i="39" s="1"/>
  <c r="T87" i="27"/>
  <c r="U63" i="39" s="1"/>
  <c r="L87" i="27"/>
  <c r="L63" i="39" s="1"/>
  <c r="K87" i="27"/>
  <c r="K63" i="39" s="1"/>
  <c r="J87" i="27"/>
  <c r="J63" i="39" s="1"/>
  <c r="I87" i="27"/>
  <c r="I63" i="39" s="1"/>
  <c r="W86" i="27"/>
  <c r="X62" i="39" s="1"/>
  <c r="V86" i="27"/>
  <c r="W62" i="39" s="1"/>
  <c r="U86" i="27"/>
  <c r="V62" i="39" s="1"/>
  <c r="T86" i="27"/>
  <c r="U62" i="39" s="1"/>
  <c r="L86" i="27"/>
  <c r="L62" i="39" s="1"/>
  <c r="K86" i="27"/>
  <c r="K62" i="39" s="1"/>
  <c r="J86" i="27"/>
  <c r="J62" i="39" s="1"/>
  <c r="I86" i="27"/>
  <c r="I62" i="39" s="1"/>
  <c r="W85" i="27"/>
  <c r="X61" i="39" s="1"/>
  <c r="V85" i="27"/>
  <c r="W61" i="39" s="1"/>
  <c r="U85" i="27"/>
  <c r="V61" i="39" s="1"/>
  <c r="T85" i="27"/>
  <c r="U61" i="39" s="1"/>
  <c r="L85" i="27"/>
  <c r="L61" i="39" s="1"/>
  <c r="K85" i="27"/>
  <c r="K61" i="39" s="1"/>
  <c r="J85" i="27"/>
  <c r="J61" i="39" s="1"/>
  <c r="I85" i="27"/>
  <c r="I61" i="39" s="1"/>
  <c r="W84" i="27"/>
  <c r="X60" i="39" s="1"/>
  <c r="V84" i="27"/>
  <c r="W60" i="39" s="1"/>
  <c r="U84" i="27"/>
  <c r="V60" i="39" s="1"/>
  <c r="T84" i="27"/>
  <c r="U60" i="39" s="1"/>
  <c r="L84" i="27"/>
  <c r="L60" i="39" s="1"/>
  <c r="K84" i="27"/>
  <c r="K60" i="39" s="1"/>
  <c r="J84" i="27"/>
  <c r="J60" i="39" s="1"/>
  <c r="I84" i="27"/>
  <c r="I60" i="39" s="1"/>
  <c r="W83" i="27"/>
  <c r="X59" i="39" s="1"/>
  <c r="V83" i="27"/>
  <c r="W59" i="39" s="1"/>
  <c r="U83" i="27"/>
  <c r="V59" i="39" s="1"/>
  <c r="T83" i="27"/>
  <c r="U59" i="39" s="1"/>
  <c r="L83" i="27"/>
  <c r="L59" i="39" s="1"/>
  <c r="K83" i="27"/>
  <c r="K59" i="39" s="1"/>
  <c r="J83" i="27"/>
  <c r="J59" i="39" s="1"/>
  <c r="I83" i="27"/>
  <c r="I59" i="39" s="1"/>
  <c r="W82" i="27"/>
  <c r="X58" i="39" s="1"/>
  <c r="V82" i="27"/>
  <c r="W58" i="39" s="1"/>
  <c r="U82" i="27"/>
  <c r="V58" i="39" s="1"/>
  <c r="T82" i="27"/>
  <c r="U58" i="39" s="1"/>
  <c r="L82" i="27"/>
  <c r="L58" i="39" s="1"/>
  <c r="K82" i="27"/>
  <c r="K58" i="39" s="1"/>
  <c r="J82" i="27"/>
  <c r="J58" i="39" s="1"/>
  <c r="I82" i="27"/>
  <c r="I58" i="39" s="1"/>
  <c r="W81" i="27"/>
  <c r="X57" i="39" s="1"/>
  <c r="V81" i="27"/>
  <c r="W57" i="39" s="1"/>
  <c r="U81" i="27"/>
  <c r="V57" i="39" s="1"/>
  <c r="T81" i="27"/>
  <c r="U57" i="39" s="1"/>
  <c r="L81" i="27"/>
  <c r="L57" i="39" s="1"/>
  <c r="K81" i="27"/>
  <c r="K57" i="39" s="1"/>
  <c r="J81" i="27"/>
  <c r="J57" i="39" s="1"/>
  <c r="I81" i="27"/>
  <c r="I57" i="39" s="1"/>
  <c r="W80" i="27"/>
  <c r="X56" i="39" s="1"/>
  <c r="V80" i="27"/>
  <c r="W56" i="39" s="1"/>
  <c r="U80" i="27"/>
  <c r="V56" i="39" s="1"/>
  <c r="T80" i="27"/>
  <c r="U56" i="39" s="1"/>
  <c r="L80" i="27"/>
  <c r="L56" i="39" s="1"/>
  <c r="K80" i="27"/>
  <c r="K56" i="39" s="1"/>
  <c r="J80" i="27"/>
  <c r="J56" i="39" s="1"/>
  <c r="I80" i="27"/>
  <c r="I56" i="39" s="1"/>
  <c r="W79" i="27"/>
  <c r="X55" i="39" s="1"/>
  <c r="V79" i="27"/>
  <c r="W55" i="39" s="1"/>
  <c r="U79" i="27"/>
  <c r="V55" i="39" s="1"/>
  <c r="T79" i="27"/>
  <c r="U55" i="39" s="1"/>
  <c r="L79" i="27"/>
  <c r="L55" i="39" s="1"/>
  <c r="K79" i="27"/>
  <c r="K55" i="39" s="1"/>
  <c r="J79" i="27"/>
  <c r="J55" i="39" s="1"/>
  <c r="I79" i="27"/>
  <c r="I55" i="39" s="1"/>
  <c r="W78" i="27"/>
  <c r="X54" i="39" s="1"/>
  <c r="V78" i="27"/>
  <c r="W54" i="39" s="1"/>
  <c r="U78" i="27"/>
  <c r="V54" i="39" s="1"/>
  <c r="T78" i="27"/>
  <c r="U54" i="39" s="1"/>
  <c r="L78" i="27"/>
  <c r="L54" i="39" s="1"/>
  <c r="K78" i="27"/>
  <c r="K54" i="39" s="1"/>
  <c r="J78" i="27"/>
  <c r="J54" i="39" s="1"/>
  <c r="I78" i="27"/>
  <c r="I54" i="39" s="1"/>
  <c r="W77" i="27"/>
  <c r="X53" i="39" s="1"/>
  <c r="V77" i="27"/>
  <c r="W53" i="39" s="1"/>
  <c r="U77" i="27"/>
  <c r="V53" i="39" s="1"/>
  <c r="T77" i="27"/>
  <c r="U53" i="39" s="1"/>
  <c r="L77" i="27"/>
  <c r="L53" i="39" s="1"/>
  <c r="K77" i="27"/>
  <c r="K53" i="39" s="1"/>
  <c r="J77" i="27"/>
  <c r="J53" i="39" s="1"/>
  <c r="I77" i="27"/>
  <c r="I53" i="39" s="1"/>
  <c r="W76" i="27"/>
  <c r="X52" i="39" s="1"/>
  <c r="V76" i="27"/>
  <c r="W52" i="39" s="1"/>
  <c r="U76" i="27"/>
  <c r="V52" i="39" s="1"/>
  <c r="T76" i="27"/>
  <c r="U52" i="39" s="1"/>
  <c r="L76" i="27"/>
  <c r="L52" i="39" s="1"/>
  <c r="K76" i="27"/>
  <c r="K52" i="39" s="1"/>
  <c r="J76" i="27"/>
  <c r="J52" i="39" s="1"/>
  <c r="I76" i="27"/>
  <c r="I52" i="39" s="1"/>
  <c r="W75" i="27"/>
  <c r="X51" i="39" s="1"/>
  <c r="V75" i="27"/>
  <c r="W51" i="39" s="1"/>
  <c r="U75" i="27"/>
  <c r="V51" i="39" s="1"/>
  <c r="T75" i="27"/>
  <c r="U51" i="39" s="1"/>
  <c r="L75" i="27"/>
  <c r="L51" i="39" s="1"/>
  <c r="K75" i="27"/>
  <c r="K51" i="39" s="1"/>
  <c r="J75" i="27"/>
  <c r="J51" i="39" s="1"/>
  <c r="I75" i="27"/>
  <c r="I51" i="39" s="1"/>
  <c r="W74" i="27"/>
  <c r="X50" i="39" s="1"/>
  <c r="V74" i="27"/>
  <c r="W50" i="39" s="1"/>
  <c r="U74" i="27"/>
  <c r="V50" i="39" s="1"/>
  <c r="T74" i="27"/>
  <c r="U50" i="39" s="1"/>
  <c r="L74" i="27"/>
  <c r="L50" i="39" s="1"/>
  <c r="K74" i="27"/>
  <c r="K50" i="39" s="1"/>
  <c r="J74" i="27"/>
  <c r="J50" i="39" s="1"/>
  <c r="I74" i="27"/>
  <c r="I50" i="39" s="1"/>
  <c r="W73" i="27"/>
  <c r="X49" i="39" s="1"/>
  <c r="V73" i="27"/>
  <c r="W49" i="39" s="1"/>
  <c r="U73" i="27"/>
  <c r="V49" i="39" s="1"/>
  <c r="T73" i="27"/>
  <c r="U49" i="39" s="1"/>
  <c r="L73" i="27"/>
  <c r="L49" i="39" s="1"/>
  <c r="K73" i="27"/>
  <c r="K49" i="39" s="1"/>
  <c r="J73" i="27"/>
  <c r="J49" i="39" s="1"/>
  <c r="I73" i="27"/>
  <c r="I49" i="39" s="1"/>
  <c r="W72" i="27"/>
  <c r="X48" i="39" s="1"/>
  <c r="V72" i="27"/>
  <c r="W48" i="39" s="1"/>
  <c r="U72" i="27"/>
  <c r="V48" i="39" s="1"/>
  <c r="T72" i="27"/>
  <c r="U48" i="39" s="1"/>
  <c r="L72" i="27"/>
  <c r="L48" i="39" s="1"/>
  <c r="K72" i="27"/>
  <c r="K48" i="39" s="1"/>
  <c r="J72" i="27"/>
  <c r="J48" i="39" s="1"/>
  <c r="I72" i="27"/>
  <c r="I48" i="39" s="1"/>
  <c r="W71" i="27"/>
  <c r="X47" i="39" s="1"/>
  <c r="V71" i="27"/>
  <c r="W47" i="39" s="1"/>
  <c r="U71" i="27"/>
  <c r="V47" i="39" s="1"/>
  <c r="T71" i="27"/>
  <c r="U47" i="39" s="1"/>
  <c r="L71" i="27"/>
  <c r="L47" i="39" s="1"/>
  <c r="K71" i="27"/>
  <c r="K47" i="39" s="1"/>
  <c r="J71" i="27"/>
  <c r="J47" i="39" s="1"/>
  <c r="I71" i="27"/>
  <c r="I47" i="39" s="1"/>
  <c r="W70" i="27"/>
  <c r="X46" i="39" s="1"/>
  <c r="V70" i="27"/>
  <c r="W46" i="39" s="1"/>
  <c r="U70" i="27"/>
  <c r="V46" i="39" s="1"/>
  <c r="T70" i="27"/>
  <c r="U46" i="39" s="1"/>
  <c r="L70" i="27"/>
  <c r="L46" i="39" s="1"/>
  <c r="K70" i="27"/>
  <c r="K46" i="39" s="1"/>
  <c r="J70" i="27"/>
  <c r="J46" i="39" s="1"/>
  <c r="I70" i="27"/>
  <c r="I46" i="39" s="1"/>
  <c r="W69" i="27"/>
  <c r="X45" i="39" s="1"/>
  <c r="V69" i="27"/>
  <c r="W45" i="39" s="1"/>
  <c r="U69" i="27"/>
  <c r="V45" i="39" s="1"/>
  <c r="T69" i="27"/>
  <c r="U45" i="39" s="1"/>
  <c r="L69" i="27"/>
  <c r="L45" i="39" s="1"/>
  <c r="K69" i="27"/>
  <c r="K45" i="39" s="1"/>
  <c r="J69" i="27"/>
  <c r="J45" i="39" s="1"/>
  <c r="I69" i="27"/>
  <c r="I45" i="39" s="1"/>
  <c r="W68" i="27"/>
  <c r="X44" i="39" s="1"/>
  <c r="V68" i="27"/>
  <c r="W44" i="39" s="1"/>
  <c r="U68" i="27"/>
  <c r="V44" i="39" s="1"/>
  <c r="T68" i="27"/>
  <c r="U44" i="39" s="1"/>
  <c r="L68" i="27"/>
  <c r="L44" i="39" s="1"/>
  <c r="K68" i="27"/>
  <c r="K44" i="39" s="1"/>
  <c r="J68" i="27"/>
  <c r="J44" i="39" s="1"/>
  <c r="I68" i="27"/>
  <c r="I44" i="39" s="1"/>
  <c r="W67" i="27"/>
  <c r="X43" i="39" s="1"/>
  <c r="V67" i="27"/>
  <c r="W43" i="39" s="1"/>
  <c r="U67" i="27"/>
  <c r="V43" i="39" s="1"/>
  <c r="T67" i="27"/>
  <c r="U43" i="39" s="1"/>
  <c r="L67" i="27"/>
  <c r="L43" i="39" s="1"/>
  <c r="K67" i="27"/>
  <c r="K43" i="39" s="1"/>
  <c r="J67" i="27"/>
  <c r="J43" i="39" s="1"/>
  <c r="I67" i="27"/>
  <c r="I43" i="39" s="1"/>
  <c r="W66" i="27"/>
  <c r="X42" i="39" s="1"/>
  <c r="V66" i="27"/>
  <c r="W42" i="39" s="1"/>
  <c r="U66" i="27"/>
  <c r="V42" i="39" s="1"/>
  <c r="T66" i="27"/>
  <c r="U42" i="39" s="1"/>
  <c r="L66" i="27"/>
  <c r="L42" i="39" s="1"/>
  <c r="K66" i="27"/>
  <c r="K42" i="39" s="1"/>
  <c r="J66" i="27"/>
  <c r="J42" i="39" s="1"/>
  <c r="I66" i="27"/>
  <c r="I42" i="39" s="1"/>
  <c r="W65" i="27"/>
  <c r="X41" i="39" s="1"/>
  <c r="V65" i="27"/>
  <c r="W41" i="39" s="1"/>
  <c r="U65" i="27"/>
  <c r="V41" i="39" s="1"/>
  <c r="T65" i="27"/>
  <c r="U41" i="39" s="1"/>
  <c r="L65" i="27"/>
  <c r="L41" i="39" s="1"/>
  <c r="K65" i="27"/>
  <c r="K41" i="39" s="1"/>
  <c r="J65" i="27"/>
  <c r="J41" i="39" s="1"/>
  <c r="I65" i="27"/>
  <c r="I41" i="39" s="1"/>
  <c r="W64" i="27"/>
  <c r="X40" i="39" s="1"/>
  <c r="V64" i="27"/>
  <c r="W40" i="39" s="1"/>
  <c r="U64" i="27"/>
  <c r="V40" i="39" s="1"/>
  <c r="T64" i="27"/>
  <c r="U40" i="39" s="1"/>
  <c r="L64" i="27"/>
  <c r="L40" i="39" s="1"/>
  <c r="K64" i="27"/>
  <c r="K40" i="39" s="1"/>
  <c r="J64" i="27"/>
  <c r="J40" i="39" s="1"/>
  <c r="I64" i="27"/>
  <c r="I40" i="39" s="1"/>
  <c r="W63" i="27"/>
  <c r="X39" i="39" s="1"/>
  <c r="V63" i="27"/>
  <c r="W39" i="39" s="1"/>
  <c r="U63" i="27"/>
  <c r="V39" i="39" s="1"/>
  <c r="T63" i="27"/>
  <c r="U39" i="39" s="1"/>
  <c r="L63" i="27"/>
  <c r="L39" i="39" s="1"/>
  <c r="K63" i="27"/>
  <c r="K39" i="39" s="1"/>
  <c r="J63" i="27"/>
  <c r="J39" i="39" s="1"/>
  <c r="I63" i="27"/>
  <c r="I39" i="39" s="1"/>
  <c r="W62" i="27"/>
  <c r="X38" i="39" s="1"/>
  <c r="V62" i="27"/>
  <c r="W38" i="39" s="1"/>
  <c r="U62" i="27"/>
  <c r="V38" i="39" s="1"/>
  <c r="T62" i="27"/>
  <c r="U38" i="39" s="1"/>
  <c r="L62" i="27"/>
  <c r="L38" i="39" s="1"/>
  <c r="K62" i="27"/>
  <c r="K38" i="39" s="1"/>
  <c r="J62" i="27"/>
  <c r="J38" i="39" s="1"/>
  <c r="I62" i="27"/>
  <c r="I38" i="39" s="1"/>
  <c r="W61" i="27"/>
  <c r="X37" i="39" s="1"/>
  <c r="V61" i="27"/>
  <c r="W37" i="39" s="1"/>
  <c r="U61" i="27"/>
  <c r="V37" i="39" s="1"/>
  <c r="T61" i="27"/>
  <c r="U37" i="39" s="1"/>
  <c r="L61" i="27"/>
  <c r="L37" i="39" s="1"/>
  <c r="K61" i="27"/>
  <c r="K37" i="39" s="1"/>
  <c r="J61" i="27"/>
  <c r="J37" i="39" s="1"/>
  <c r="I61" i="27"/>
  <c r="I37" i="39" s="1"/>
  <c r="W60" i="27"/>
  <c r="X36" i="39" s="1"/>
  <c r="V60" i="27"/>
  <c r="W36" i="39" s="1"/>
  <c r="U60" i="27"/>
  <c r="V36" i="39" s="1"/>
  <c r="T60" i="27"/>
  <c r="U36" i="39" s="1"/>
  <c r="L60" i="27"/>
  <c r="L36" i="39" s="1"/>
  <c r="K60" i="27"/>
  <c r="K36" i="39" s="1"/>
  <c r="J60" i="27"/>
  <c r="J36" i="39" s="1"/>
  <c r="I60" i="27"/>
  <c r="I36" i="39" s="1"/>
  <c r="W59" i="27"/>
  <c r="X35" i="39" s="1"/>
  <c r="V59" i="27"/>
  <c r="W35" i="39" s="1"/>
  <c r="U59" i="27"/>
  <c r="V35" i="39" s="1"/>
  <c r="T59" i="27"/>
  <c r="U35" i="39" s="1"/>
  <c r="L59" i="27"/>
  <c r="L35" i="39" s="1"/>
  <c r="K59" i="27"/>
  <c r="K35" i="39" s="1"/>
  <c r="J59" i="27"/>
  <c r="J35" i="39" s="1"/>
  <c r="I59" i="27"/>
  <c r="I35" i="39" s="1"/>
  <c r="W58" i="27"/>
  <c r="X34" i="39" s="1"/>
  <c r="V58" i="27"/>
  <c r="W34" i="39" s="1"/>
  <c r="U58" i="27"/>
  <c r="V34" i="39" s="1"/>
  <c r="T58" i="27"/>
  <c r="U34" i="39" s="1"/>
  <c r="L58" i="27"/>
  <c r="L34" i="39" s="1"/>
  <c r="K58" i="27"/>
  <c r="K34" i="39" s="1"/>
  <c r="J58" i="27"/>
  <c r="J34" i="39" s="1"/>
  <c r="I58" i="27"/>
  <c r="I34" i="39" s="1"/>
  <c r="W57" i="27"/>
  <c r="X33" i="39" s="1"/>
  <c r="V57" i="27"/>
  <c r="W33" i="39" s="1"/>
  <c r="U57" i="27"/>
  <c r="V33" i="39" s="1"/>
  <c r="T57" i="27"/>
  <c r="U33" i="39" s="1"/>
  <c r="L57" i="27"/>
  <c r="L33" i="39" s="1"/>
  <c r="K57" i="27"/>
  <c r="K33" i="39" s="1"/>
  <c r="J57" i="27"/>
  <c r="J33" i="39" s="1"/>
  <c r="I57" i="27"/>
  <c r="I33" i="39" s="1"/>
  <c r="W56" i="27"/>
  <c r="X32" i="39" s="1"/>
  <c r="V56" i="27"/>
  <c r="W32" i="39" s="1"/>
  <c r="U56" i="27"/>
  <c r="V32" i="39" s="1"/>
  <c r="T56" i="27"/>
  <c r="U32" i="39" s="1"/>
  <c r="L56" i="27"/>
  <c r="L32" i="39" s="1"/>
  <c r="K56" i="27"/>
  <c r="K32" i="39" s="1"/>
  <c r="J56" i="27"/>
  <c r="J32" i="39" s="1"/>
  <c r="I56" i="27"/>
  <c r="I32" i="39" s="1"/>
  <c r="W55" i="27"/>
  <c r="X31" i="39" s="1"/>
  <c r="V55" i="27"/>
  <c r="W31" i="39" s="1"/>
  <c r="U55" i="27"/>
  <c r="V31" i="39" s="1"/>
  <c r="T55" i="27"/>
  <c r="U31" i="39" s="1"/>
  <c r="L55" i="27"/>
  <c r="L31" i="39" s="1"/>
  <c r="K55" i="27"/>
  <c r="K31" i="39" s="1"/>
  <c r="J55" i="27"/>
  <c r="J31" i="39" s="1"/>
  <c r="I55" i="27"/>
  <c r="I31" i="39" s="1"/>
  <c r="W54" i="27"/>
  <c r="X30" i="39" s="1"/>
  <c r="V54" i="27"/>
  <c r="W30" i="39" s="1"/>
  <c r="U54" i="27"/>
  <c r="V30" i="39" s="1"/>
  <c r="T54" i="27"/>
  <c r="U30" i="39" s="1"/>
  <c r="L54" i="27"/>
  <c r="L30" i="39" s="1"/>
  <c r="K54" i="27"/>
  <c r="K30" i="39" s="1"/>
  <c r="J54" i="27"/>
  <c r="J30" i="39" s="1"/>
  <c r="I54" i="27"/>
  <c r="I30" i="39" s="1"/>
  <c r="W53" i="27"/>
  <c r="X29" i="39" s="1"/>
  <c r="V53" i="27"/>
  <c r="W29" i="39" s="1"/>
  <c r="U53" i="27"/>
  <c r="V29" i="39" s="1"/>
  <c r="T53" i="27"/>
  <c r="U29" i="39" s="1"/>
  <c r="L53" i="27"/>
  <c r="L29" i="39" s="1"/>
  <c r="K53" i="27"/>
  <c r="K29" i="39" s="1"/>
  <c r="J53" i="27"/>
  <c r="J29" i="39" s="1"/>
  <c r="I53" i="27"/>
  <c r="I29" i="39" s="1"/>
  <c r="W52" i="27"/>
  <c r="X28" i="39" s="1"/>
  <c r="V52" i="27"/>
  <c r="W28" i="39" s="1"/>
  <c r="U52" i="27"/>
  <c r="V28" i="39" s="1"/>
  <c r="T52" i="27"/>
  <c r="U28" i="39" s="1"/>
  <c r="L52" i="27"/>
  <c r="L28" i="39" s="1"/>
  <c r="K52" i="27"/>
  <c r="K28" i="39" s="1"/>
  <c r="J52" i="27"/>
  <c r="J28" i="39" s="1"/>
  <c r="I52" i="27"/>
  <c r="I28" i="39" s="1"/>
  <c r="W51" i="27"/>
  <c r="X27" i="39" s="1"/>
  <c r="V51" i="27"/>
  <c r="W27" i="39" s="1"/>
  <c r="U51" i="27"/>
  <c r="V27" i="39" s="1"/>
  <c r="T51" i="27"/>
  <c r="U27" i="39" s="1"/>
  <c r="L51" i="27"/>
  <c r="L27" i="39" s="1"/>
  <c r="K51" i="27"/>
  <c r="K27" i="39" s="1"/>
  <c r="J51" i="27"/>
  <c r="J27" i="39" s="1"/>
  <c r="I51" i="27"/>
  <c r="I27" i="39" s="1"/>
  <c r="W50" i="27"/>
  <c r="X26" i="39" s="1"/>
  <c r="V50" i="27"/>
  <c r="W26" i="39" s="1"/>
  <c r="U50" i="27"/>
  <c r="V26" i="39" s="1"/>
  <c r="T50" i="27"/>
  <c r="U26" i="39" s="1"/>
  <c r="L50" i="27"/>
  <c r="L26" i="39" s="1"/>
  <c r="K50" i="27"/>
  <c r="K26" i="39" s="1"/>
  <c r="J50" i="27"/>
  <c r="J26" i="39" s="1"/>
  <c r="I50" i="27"/>
  <c r="I26" i="39" s="1"/>
  <c r="W49" i="27"/>
  <c r="X25" i="39" s="1"/>
  <c r="V49" i="27"/>
  <c r="W25" i="39" s="1"/>
  <c r="U49" i="27"/>
  <c r="V25" i="39" s="1"/>
  <c r="T49" i="27"/>
  <c r="U25" i="39" s="1"/>
  <c r="L49" i="27"/>
  <c r="L25" i="39" s="1"/>
  <c r="K49" i="27"/>
  <c r="K25" i="39" s="1"/>
  <c r="J49" i="27"/>
  <c r="J25" i="39" s="1"/>
  <c r="I49" i="27"/>
  <c r="I25" i="39" s="1"/>
  <c r="W48" i="27"/>
  <c r="X24" i="39" s="1"/>
  <c r="V48" i="27"/>
  <c r="W24" i="39" s="1"/>
  <c r="U48" i="27"/>
  <c r="V24" i="39" s="1"/>
  <c r="T48" i="27"/>
  <c r="U24" i="39" s="1"/>
  <c r="L48" i="27"/>
  <c r="L24" i="39" s="1"/>
  <c r="K48" i="27"/>
  <c r="K24" i="39" s="1"/>
  <c r="J48" i="27"/>
  <c r="J24" i="39" s="1"/>
  <c r="I48" i="27"/>
  <c r="I24" i="39" s="1"/>
  <c r="W47" i="27"/>
  <c r="X23" i="39" s="1"/>
  <c r="V47" i="27"/>
  <c r="W23" i="39" s="1"/>
  <c r="U47" i="27"/>
  <c r="V23" i="39" s="1"/>
  <c r="T47" i="27"/>
  <c r="U23" i="39" s="1"/>
  <c r="L47" i="27"/>
  <c r="L23" i="39" s="1"/>
  <c r="K47" i="27"/>
  <c r="K23" i="39" s="1"/>
  <c r="J47" i="27"/>
  <c r="J23" i="39" s="1"/>
  <c r="I47" i="27"/>
  <c r="I23" i="39" s="1"/>
  <c r="W46" i="27"/>
  <c r="X22" i="39" s="1"/>
  <c r="V46" i="27"/>
  <c r="W22" i="39" s="1"/>
  <c r="U46" i="27"/>
  <c r="V22" i="39" s="1"/>
  <c r="T46" i="27"/>
  <c r="U22" i="39" s="1"/>
  <c r="L46" i="27"/>
  <c r="L22" i="39" s="1"/>
  <c r="K46" i="27"/>
  <c r="K22" i="39" s="1"/>
  <c r="J46" i="27"/>
  <c r="J22" i="39" s="1"/>
  <c r="I46" i="27"/>
  <c r="I22" i="39" s="1"/>
  <c r="W45" i="27"/>
  <c r="X21" i="39" s="1"/>
  <c r="V45" i="27"/>
  <c r="W21" i="39" s="1"/>
  <c r="U45" i="27"/>
  <c r="V21" i="39" s="1"/>
  <c r="T45" i="27"/>
  <c r="U21" i="39" s="1"/>
  <c r="L45" i="27"/>
  <c r="L21" i="39" s="1"/>
  <c r="K45" i="27"/>
  <c r="K21" i="39" s="1"/>
  <c r="J45" i="27"/>
  <c r="J21" i="39" s="1"/>
  <c r="I45" i="27"/>
  <c r="I21" i="39" s="1"/>
  <c r="W44" i="27"/>
  <c r="X20" i="39" s="1"/>
  <c r="V44" i="27"/>
  <c r="W20" i="39" s="1"/>
  <c r="U44" i="27"/>
  <c r="V20" i="39" s="1"/>
  <c r="T44" i="27"/>
  <c r="U20" i="39" s="1"/>
  <c r="L44" i="27"/>
  <c r="L20" i="39" s="1"/>
  <c r="K44" i="27"/>
  <c r="K20" i="39" s="1"/>
  <c r="J44" i="27"/>
  <c r="J20" i="39" s="1"/>
  <c r="I44" i="27"/>
  <c r="I20" i="39" s="1"/>
  <c r="W43" i="27"/>
  <c r="X19" i="39" s="1"/>
  <c r="V43" i="27"/>
  <c r="W19" i="39" s="1"/>
  <c r="U43" i="27"/>
  <c r="V19" i="39" s="1"/>
  <c r="T43" i="27"/>
  <c r="U19" i="39" s="1"/>
  <c r="L43" i="27"/>
  <c r="L19" i="39" s="1"/>
  <c r="K43" i="27"/>
  <c r="K19" i="39" s="1"/>
  <c r="J43" i="27"/>
  <c r="J19" i="39" s="1"/>
  <c r="I43" i="27"/>
  <c r="I19" i="39" s="1"/>
  <c r="W42" i="27"/>
  <c r="X18" i="39" s="1"/>
  <c r="V42" i="27"/>
  <c r="W18" i="39" s="1"/>
  <c r="U42" i="27"/>
  <c r="V18" i="39" s="1"/>
  <c r="T42" i="27"/>
  <c r="U18" i="39" s="1"/>
  <c r="L42" i="27"/>
  <c r="L18" i="39" s="1"/>
  <c r="K42" i="27"/>
  <c r="K18" i="39" s="1"/>
  <c r="J42" i="27"/>
  <c r="J18" i="39" s="1"/>
  <c r="I42" i="27"/>
  <c r="I18" i="39" s="1"/>
  <c r="W41" i="27"/>
  <c r="X17" i="39" s="1"/>
  <c r="V41" i="27"/>
  <c r="W17" i="39" s="1"/>
  <c r="U41" i="27"/>
  <c r="V17" i="39" s="1"/>
  <c r="T41" i="27"/>
  <c r="U17" i="39" s="1"/>
  <c r="L41" i="27"/>
  <c r="L17" i="39" s="1"/>
  <c r="K41" i="27"/>
  <c r="K17" i="39" s="1"/>
  <c r="J41" i="27"/>
  <c r="J17" i="39" s="1"/>
  <c r="I41" i="27"/>
  <c r="I17" i="39" s="1"/>
  <c r="W40" i="27"/>
  <c r="X16" i="39" s="1"/>
  <c r="V40" i="27"/>
  <c r="W16" i="39" s="1"/>
  <c r="U40" i="27"/>
  <c r="V16" i="39" s="1"/>
  <c r="T40" i="27"/>
  <c r="U16" i="39" s="1"/>
  <c r="L40" i="27"/>
  <c r="L16" i="39" s="1"/>
  <c r="K40" i="27"/>
  <c r="K16" i="39" s="1"/>
  <c r="J40" i="27"/>
  <c r="J16" i="39" s="1"/>
  <c r="I40" i="27"/>
  <c r="I16" i="39" s="1"/>
  <c r="W39" i="27"/>
  <c r="X15" i="39" s="1"/>
  <c r="V39" i="27"/>
  <c r="W15" i="39" s="1"/>
  <c r="U39" i="27"/>
  <c r="V15" i="39" s="1"/>
  <c r="T39" i="27"/>
  <c r="U15" i="39" s="1"/>
  <c r="L39" i="27"/>
  <c r="L15" i="39" s="1"/>
  <c r="K39" i="27"/>
  <c r="K15" i="39" s="1"/>
  <c r="J39" i="27"/>
  <c r="J15" i="39" s="1"/>
  <c r="I39" i="27"/>
  <c r="I15" i="39" s="1"/>
  <c r="W38" i="27"/>
  <c r="X14" i="39" s="1"/>
  <c r="V38" i="27"/>
  <c r="W14" i="39" s="1"/>
  <c r="U38" i="27"/>
  <c r="V14" i="39" s="1"/>
  <c r="T38" i="27"/>
  <c r="U14" i="39" s="1"/>
  <c r="L38" i="27"/>
  <c r="L14" i="39" s="1"/>
  <c r="K38" i="27"/>
  <c r="K14" i="39" s="1"/>
  <c r="J38" i="27"/>
  <c r="J14" i="39" s="1"/>
  <c r="I38" i="27"/>
  <c r="I14" i="39" s="1"/>
  <c r="W37" i="27"/>
  <c r="X13" i="39" s="1"/>
  <c r="V37" i="27"/>
  <c r="W13" i="39" s="1"/>
  <c r="U37" i="27"/>
  <c r="V13" i="39" s="1"/>
  <c r="T37" i="27"/>
  <c r="U13" i="39" s="1"/>
  <c r="L37" i="27"/>
  <c r="L13" i="39" s="1"/>
  <c r="K37" i="27"/>
  <c r="K13" i="39" s="1"/>
  <c r="J37" i="27"/>
  <c r="J13" i="39" s="1"/>
  <c r="I37" i="27"/>
  <c r="I13" i="39" s="1"/>
  <c r="W36" i="27"/>
  <c r="X12" i="39" s="1"/>
  <c r="V36" i="27"/>
  <c r="W12" i="39" s="1"/>
  <c r="U36" i="27"/>
  <c r="V12" i="39" s="1"/>
  <c r="T36" i="27"/>
  <c r="U12" i="39" s="1"/>
  <c r="L36" i="27"/>
  <c r="L12" i="39" s="1"/>
  <c r="K36" i="27"/>
  <c r="K12" i="39" s="1"/>
  <c r="J36" i="27"/>
  <c r="J12" i="39" s="1"/>
  <c r="I36" i="27"/>
  <c r="I12" i="39" s="1"/>
  <c r="W35" i="27"/>
  <c r="X11" i="39" s="1"/>
  <c r="V35" i="27"/>
  <c r="W11" i="39" s="1"/>
  <c r="U35" i="27"/>
  <c r="V11" i="39" s="1"/>
  <c r="T35" i="27"/>
  <c r="U11" i="39" s="1"/>
  <c r="L35" i="27"/>
  <c r="L11" i="39" s="1"/>
  <c r="K35" i="27"/>
  <c r="K11" i="39" s="1"/>
  <c r="J35" i="27"/>
  <c r="J11" i="39" s="1"/>
  <c r="I35" i="27"/>
  <c r="I11" i="39" s="1"/>
  <c r="W34" i="27"/>
  <c r="X10" i="39" s="1"/>
  <c r="V34" i="27"/>
  <c r="W10" i="39" s="1"/>
  <c r="U34" i="27"/>
  <c r="V10" i="39" s="1"/>
  <c r="T34" i="27"/>
  <c r="U10" i="39" s="1"/>
  <c r="L34" i="27"/>
  <c r="L10" i="39" s="1"/>
  <c r="K34" i="27"/>
  <c r="K10" i="39" s="1"/>
  <c r="J34" i="27"/>
  <c r="J10" i="39" s="1"/>
  <c r="I34" i="27"/>
  <c r="I10" i="39" s="1"/>
  <c r="W33" i="27"/>
  <c r="X9" i="39" s="1"/>
  <c r="V33" i="27"/>
  <c r="W9" i="39" s="1"/>
  <c r="U33" i="27"/>
  <c r="V9" i="39" s="1"/>
  <c r="T33" i="27"/>
  <c r="U9" i="39" s="1"/>
  <c r="L33" i="27"/>
  <c r="L9" i="39" s="1"/>
  <c r="K33" i="27"/>
  <c r="K9" i="39" s="1"/>
  <c r="J33" i="27"/>
  <c r="J9" i="39" s="1"/>
  <c r="I33" i="27"/>
  <c r="I9" i="39" s="1"/>
  <c r="W32" i="27"/>
  <c r="X8" i="39" s="1"/>
  <c r="V32" i="27"/>
  <c r="W8" i="39" s="1"/>
  <c r="U32" i="27"/>
  <c r="V8" i="39" s="1"/>
  <c r="T32" i="27"/>
  <c r="U8" i="39" s="1"/>
  <c r="L32" i="27"/>
  <c r="L8" i="39" s="1"/>
  <c r="K32" i="27"/>
  <c r="K8" i="39" s="1"/>
  <c r="J32" i="27"/>
  <c r="J8" i="39" s="1"/>
  <c r="I32" i="27"/>
  <c r="I8" i="39" s="1"/>
  <c r="W31" i="27"/>
  <c r="X7" i="39" s="1"/>
  <c r="V31" i="27"/>
  <c r="W7" i="39" s="1"/>
  <c r="U31" i="27"/>
  <c r="V7" i="39" s="1"/>
  <c r="T31" i="27"/>
  <c r="U7" i="39" s="1"/>
  <c r="L31" i="27"/>
  <c r="L7" i="39" s="1"/>
  <c r="K31" i="27"/>
  <c r="K7" i="39" s="1"/>
  <c r="J31" i="27"/>
  <c r="J7" i="39" s="1"/>
  <c r="I31" i="27"/>
  <c r="I7" i="39" s="1"/>
  <c r="W30" i="27"/>
  <c r="X6" i="39" s="1"/>
  <c r="V30" i="27"/>
  <c r="W6" i="39" s="1"/>
  <c r="U30" i="27"/>
  <c r="V6" i="39" s="1"/>
  <c r="T30" i="27"/>
  <c r="U6" i="39" s="1"/>
  <c r="L30" i="27"/>
  <c r="L6" i="39" s="1"/>
  <c r="K30" i="27"/>
  <c r="K6" i="39" s="1"/>
  <c r="J30" i="27"/>
  <c r="J6" i="39" s="1"/>
  <c r="I30" i="27"/>
  <c r="I6" i="39" s="1"/>
  <c r="W29" i="27"/>
  <c r="X5" i="39" s="1"/>
  <c r="V29" i="27"/>
  <c r="W5" i="39" s="1"/>
  <c r="U29" i="27"/>
  <c r="V5" i="39" s="1"/>
  <c r="T29" i="27"/>
  <c r="U5" i="39" s="1"/>
  <c r="L29" i="27"/>
  <c r="L5" i="39" s="1"/>
  <c r="K29" i="27"/>
  <c r="K5" i="39" s="1"/>
  <c r="J29" i="27"/>
  <c r="J5" i="39" s="1"/>
  <c r="I29" i="27"/>
  <c r="I5" i="39" s="1"/>
  <c r="W28" i="27"/>
  <c r="X4" i="39" s="1"/>
  <c r="V28" i="27"/>
  <c r="W4" i="39" s="1"/>
  <c r="U28" i="27"/>
  <c r="V4" i="39" s="1"/>
  <c r="T28" i="27"/>
  <c r="U4" i="39" s="1"/>
  <c r="L28" i="27"/>
  <c r="L4" i="39" s="1"/>
  <c r="K28" i="27"/>
  <c r="K4" i="39" s="1"/>
  <c r="J28" i="27"/>
  <c r="J4" i="39" s="1"/>
  <c r="I28" i="27"/>
  <c r="I4" i="39" s="1"/>
  <c r="V93" i="25"/>
  <c r="W93" i="29" s="1"/>
  <c r="U93" i="25"/>
  <c r="V93" i="29" s="1"/>
  <c r="T93" i="25"/>
  <c r="U93" i="29" s="1"/>
  <c r="S93" i="25"/>
  <c r="T93" i="29" s="1"/>
  <c r="K93" i="25"/>
  <c r="L93" i="29" s="1"/>
  <c r="K93" i="29"/>
  <c r="I93" i="25"/>
  <c r="J93" i="29" s="1"/>
  <c r="I93" i="29"/>
  <c r="V92" i="25"/>
  <c r="W92" i="29" s="1"/>
  <c r="U92" i="25"/>
  <c r="V92" i="29" s="1"/>
  <c r="T92" i="25"/>
  <c r="U92" i="29" s="1"/>
  <c r="S92" i="25"/>
  <c r="T92" i="29" s="1"/>
  <c r="K92" i="25"/>
  <c r="L92" i="29" s="1"/>
  <c r="K92" i="29"/>
  <c r="I92" i="25"/>
  <c r="J92" i="29" s="1"/>
  <c r="I92" i="29"/>
  <c r="V91" i="25"/>
  <c r="W91" i="29" s="1"/>
  <c r="U91" i="25"/>
  <c r="V91" i="29" s="1"/>
  <c r="T91" i="25"/>
  <c r="U91" i="29" s="1"/>
  <c r="S91" i="25"/>
  <c r="T91" i="29" s="1"/>
  <c r="K91" i="25"/>
  <c r="L91" i="29" s="1"/>
  <c r="K91" i="29"/>
  <c r="I91" i="25"/>
  <c r="J91" i="29" s="1"/>
  <c r="I91" i="29"/>
  <c r="V90" i="25"/>
  <c r="W90" i="29" s="1"/>
  <c r="U90" i="25"/>
  <c r="V90" i="29" s="1"/>
  <c r="T90" i="25"/>
  <c r="U90" i="29" s="1"/>
  <c r="S90" i="25"/>
  <c r="T90" i="29" s="1"/>
  <c r="K90" i="25"/>
  <c r="L90" i="29" s="1"/>
  <c r="K90" i="29"/>
  <c r="I90" i="25"/>
  <c r="J90" i="29" s="1"/>
  <c r="I90" i="29"/>
  <c r="V89" i="25"/>
  <c r="W89" i="29" s="1"/>
  <c r="U89" i="25"/>
  <c r="V89" i="29" s="1"/>
  <c r="T89" i="25"/>
  <c r="U89" i="29" s="1"/>
  <c r="S89" i="25"/>
  <c r="T89" i="29" s="1"/>
  <c r="K89" i="25"/>
  <c r="L89" i="29" s="1"/>
  <c r="K89" i="29"/>
  <c r="I89" i="25"/>
  <c r="J89" i="29" s="1"/>
  <c r="I89" i="29"/>
  <c r="V88" i="25"/>
  <c r="W88" i="29" s="1"/>
  <c r="U88" i="25"/>
  <c r="V88" i="29" s="1"/>
  <c r="T88" i="25"/>
  <c r="U88" i="29" s="1"/>
  <c r="S88" i="25"/>
  <c r="T88" i="29" s="1"/>
  <c r="K88" i="25"/>
  <c r="L88" i="29" s="1"/>
  <c r="K88" i="29"/>
  <c r="I88" i="25"/>
  <c r="J88" i="29" s="1"/>
  <c r="I88" i="29"/>
  <c r="V87" i="25"/>
  <c r="W87" i="29" s="1"/>
  <c r="U87" i="25"/>
  <c r="V87" i="29" s="1"/>
  <c r="T87" i="25"/>
  <c r="U87" i="29" s="1"/>
  <c r="S87" i="25"/>
  <c r="T87" i="29" s="1"/>
  <c r="K87" i="25"/>
  <c r="L87" i="29" s="1"/>
  <c r="K87" i="29"/>
  <c r="I87" i="25"/>
  <c r="J87" i="29" s="1"/>
  <c r="I87" i="29"/>
  <c r="V86" i="25"/>
  <c r="W86" i="29" s="1"/>
  <c r="U86" i="25"/>
  <c r="V86" i="29" s="1"/>
  <c r="T86" i="25"/>
  <c r="U86" i="29" s="1"/>
  <c r="S86" i="25"/>
  <c r="T86" i="29" s="1"/>
  <c r="K86" i="25"/>
  <c r="L86" i="29" s="1"/>
  <c r="K86" i="29"/>
  <c r="I86" i="25"/>
  <c r="J86" i="29" s="1"/>
  <c r="I86" i="29"/>
  <c r="V85" i="25"/>
  <c r="W85" i="29" s="1"/>
  <c r="U85" i="25"/>
  <c r="V85" i="29" s="1"/>
  <c r="T85" i="25"/>
  <c r="U85" i="29" s="1"/>
  <c r="S85" i="25"/>
  <c r="T85" i="29" s="1"/>
  <c r="K85" i="25"/>
  <c r="L85" i="29" s="1"/>
  <c r="K85" i="29"/>
  <c r="I85" i="25"/>
  <c r="J85" i="29" s="1"/>
  <c r="I85" i="29"/>
  <c r="V84" i="25"/>
  <c r="W84" i="29" s="1"/>
  <c r="U84" i="25"/>
  <c r="V84" i="29" s="1"/>
  <c r="T84" i="25"/>
  <c r="U84" i="29" s="1"/>
  <c r="S84" i="25"/>
  <c r="T84" i="29" s="1"/>
  <c r="K84" i="25"/>
  <c r="L84" i="29" s="1"/>
  <c r="K84" i="29"/>
  <c r="I84" i="25"/>
  <c r="J84" i="29" s="1"/>
  <c r="I84" i="29"/>
  <c r="V83" i="25"/>
  <c r="W83" i="29" s="1"/>
  <c r="U83" i="25"/>
  <c r="V83" i="29" s="1"/>
  <c r="T83" i="25"/>
  <c r="U83" i="29" s="1"/>
  <c r="S83" i="25"/>
  <c r="T83" i="29" s="1"/>
  <c r="K83" i="25"/>
  <c r="L83" i="29" s="1"/>
  <c r="K83" i="29"/>
  <c r="I83" i="25"/>
  <c r="J83" i="29" s="1"/>
  <c r="I83" i="29"/>
  <c r="V82" i="25"/>
  <c r="W82" i="29" s="1"/>
  <c r="U82" i="25"/>
  <c r="V82" i="29" s="1"/>
  <c r="T82" i="25"/>
  <c r="U82" i="29" s="1"/>
  <c r="S82" i="25"/>
  <c r="T82" i="29" s="1"/>
  <c r="K82" i="25"/>
  <c r="L82" i="29" s="1"/>
  <c r="K82" i="29"/>
  <c r="I82" i="25"/>
  <c r="J82" i="29" s="1"/>
  <c r="I82" i="29"/>
  <c r="V81" i="25"/>
  <c r="W81" i="29" s="1"/>
  <c r="U81" i="25"/>
  <c r="V81" i="29" s="1"/>
  <c r="T81" i="25"/>
  <c r="U81" i="29" s="1"/>
  <c r="S81" i="25"/>
  <c r="T81" i="29" s="1"/>
  <c r="K81" i="25"/>
  <c r="L81" i="29" s="1"/>
  <c r="K81" i="29"/>
  <c r="I81" i="25"/>
  <c r="J81" i="29" s="1"/>
  <c r="I81" i="29"/>
  <c r="V80" i="25"/>
  <c r="W80" i="29" s="1"/>
  <c r="U80" i="25"/>
  <c r="V80" i="29" s="1"/>
  <c r="T80" i="25"/>
  <c r="U80" i="29" s="1"/>
  <c r="S80" i="25"/>
  <c r="T80" i="29" s="1"/>
  <c r="K80" i="25"/>
  <c r="L80" i="29" s="1"/>
  <c r="K80" i="29"/>
  <c r="I80" i="25"/>
  <c r="J80" i="29" s="1"/>
  <c r="I80" i="29"/>
  <c r="V79" i="25"/>
  <c r="W79" i="29" s="1"/>
  <c r="U79" i="25"/>
  <c r="V79" i="29" s="1"/>
  <c r="T79" i="25"/>
  <c r="U79" i="29" s="1"/>
  <c r="S79" i="25"/>
  <c r="T79" i="29" s="1"/>
  <c r="K79" i="25"/>
  <c r="L79" i="29" s="1"/>
  <c r="K79" i="29"/>
  <c r="I79" i="25"/>
  <c r="J79" i="29" s="1"/>
  <c r="I79" i="29"/>
  <c r="V78" i="25"/>
  <c r="W78" i="29" s="1"/>
  <c r="U78" i="25"/>
  <c r="V78" i="29" s="1"/>
  <c r="T78" i="25"/>
  <c r="U78" i="29" s="1"/>
  <c r="S78" i="25"/>
  <c r="T78" i="29" s="1"/>
  <c r="K78" i="25"/>
  <c r="L78" i="29" s="1"/>
  <c r="K78" i="29"/>
  <c r="I78" i="25"/>
  <c r="J78" i="29" s="1"/>
  <c r="I78" i="29"/>
  <c r="V77" i="25"/>
  <c r="W77" i="29" s="1"/>
  <c r="U77" i="25"/>
  <c r="V77" i="29" s="1"/>
  <c r="T77" i="25"/>
  <c r="U77" i="29" s="1"/>
  <c r="S77" i="25"/>
  <c r="T77" i="29" s="1"/>
  <c r="K77" i="25"/>
  <c r="L77" i="29" s="1"/>
  <c r="K77" i="29"/>
  <c r="I77" i="25"/>
  <c r="J77" i="29" s="1"/>
  <c r="I77" i="29"/>
  <c r="V76" i="25"/>
  <c r="W76" i="29" s="1"/>
  <c r="U76" i="25"/>
  <c r="V76" i="29" s="1"/>
  <c r="T76" i="25"/>
  <c r="U76" i="29" s="1"/>
  <c r="S76" i="25"/>
  <c r="T76" i="29" s="1"/>
  <c r="K76" i="25"/>
  <c r="L76" i="29" s="1"/>
  <c r="K76" i="29"/>
  <c r="I76" i="25"/>
  <c r="J76" i="29" s="1"/>
  <c r="I76" i="29"/>
  <c r="V75" i="25"/>
  <c r="W75" i="29" s="1"/>
  <c r="U75" i="25"/>
  <c r="V75" i="29" s="1"/>
  <c r="T75" i="25"/>
  <c r="U75" i="29" s="1"/>
  <c r="S75" i="25"/>
  <c r="T75" i="29" s="1"/>
  <c r="K75" i="25"/>
  <c r="L75" i="29" s="1"/>
  <c r="K75" i="29"/>
  <c r="I75" i="25"/>
  <c r="J75" i="29" s="1"/>
  <c r="I75" i="29"/>
  <c r="V74" i="25"/>
  <c r="W74" i="29" s="1"/>
  <c r="U74" i="25"/>
  <c r="V74" i="29" s="1"/>
  <c r="T74" i="25"/>
  <c r="U74" i="29" s="1"/>
  <c r="S74" i="25"/>
  <c r="T74" i="29" s="1"/>
  <c r="K74" i="25"/>
  <c r="L74" i="29" s="1"/>
  <c r="K74" i="29"/>
  <c r="I74" i="25"/>
  <c r="J74" i="29" s="1"/>
  <c r="I74" i="29"/>
  <c r="V73" i="25"/>
  <c r="W73" i="29" s="1"/>
  <c r="U73" i="25"/>
  <c r="V73" i="29" s="1"/>
  <c r="T73" i="25"/>
  <c r="U73" i="29" s="1"/>
  <c r="S73" i="25"/>
  <c r="T73" i="29" s="1"/>
  <c r="K73" i="25"/>
  <c r="L73" i="29" s="1"/>
  <c r="K73" i="29"/>
  <c r="I73" i="25"/>
  <c r="J73" i="29" s="1"/>
  <c r="I73" i="29"/>
  <c r="V72" i="25"/>
  <c r="W72" i="29" s="1"/>
  <c r="U72" i="25"/>
  <c r="V72" i="29" s="1"/>
  <c r="T72" i="25"/>
  <c r="U72" i="29" s="1"/>
  <c r="S72" i="25"/>
  <c r="T72" i="29" s="1"/>
  <c r="K72" i="25"/>
  <c r="L72" i="29" s="1"/>
  <c r="K72" i="29"/>
  <c r="I72" i="25"/>
  <c r="J72" i="29" s="1"/>
  <c r="I72" i="29"/>
  <c r="V71" i="25"/>
  <c r="W71" i="29" s="1"/>
  <c r="U71" i="25"/>
  <c r="V71" i="29" s="1"/>
  <c r="T71" i="25"/>
  <c r="U71" i="29" s="1"/>
  <c r="S71" i="25"/>
  <c r="T71" i="29" s="1"/>
  <c r="K71" i="25"/>
  <c r="L71" i="29" s="1"/>
  <c r="K71" i="29"/>
  <c r="I71" i="25"/>
  <c r="J71" i="29" s="1"/>
  <c r="I71" i="29"/>
  <c r="V70" i="25"/>
  <c r="W70" i="29" s="1"/>
  <c r="U70" i="25"/>
  <c r="V70" i="29" s="1"/>
  <c r="T70" i="25"/>
  <c r="U70" i="29" s="1"/>
  <c r="S70" i="25"/>
  <c r="T70" i="29" s="1"/>
  <c r="K70" i="25"/>
  <c r="L70" i="29" s="1"/>
  <c r="K70" i="29"/>
  <c r="I70" i="25"/>
  <c r="J70" i="29" s="1"/>
  <c r="I70" i="29"/>
  <c r="V69" i="25"/>
  <c r="W69" i="29" s="1"/>
  <c r="U69" i="25"/>
  <c r="V69" i="29" s="1"/>
  <c r="T69" i="25"/>
  <c r="U69" i="29" s="1"/>
  <c r="S69" i="25"/>
  <c r="T69" i="29" s="1"/>
  <c r="K69" i="25"/>
  <c r="L69" i="29" s="1"/>
  <c r="K69" i="29"/>
  <c r="I69" i="25"/>
  <c r="J69" i="29" s="1"/>
  <c r="I69" i="29"/>
  <c r="V68" i="25"/>
  <c r="W68" i="29" s="1"/>
  <c r="U68" i="25"/>
  <c r="V68" i="29" s="1"/>
  <c r="T68" i="25"/>
  <c r="U68" i="29" s="1"/>
  <c r="S68" i="25"/>
  <c r="T68" i="29" s="1"/>
  <c r="K68" i="25"/>
  <c r="L68" i="29" s="1"/>
  <c r="K68" i="29"/>
  <c r="I68" i="25"/>
  <c r="J68" i="29" s="1"/>
  <c r="I68" i="29"/>
  <c r="V67" i="25"/>
  <c r="W67" i="29" s="1"/>
  <c r="U67" i="25"/>
  <c r="V67" i="29" s="1"/>
  <c r="T67" i="25"/>
  <c r="U67" i="29" s="1"/>
  <c r="S67" i="25"/>
  <c r="T67" i="29" s="1"/>
  <c r="K67" i="25"/>
  <c r="L67" i="29" s="1"/>
  <c r="J67" i="25"/>
  <c r="K67" i="29" s="1"/>
  <c r="I67" i="25"/>
  <c r="J67" i="29" s="1"/>
  <c r="I67" i="29"/>
  <c r="V66" i="25"/>
  <c r="W66" i="29" s="1"/>
  <c r="U66" i="25"/>
  <c r="V66" i="29" s="1"/>
  <c r="T66" i="25"/>
  <c r="U66" i="29" s="1"/>
  <c r="S66" i="25"/>
  <c r="T66" i="29" s="1"/>
  <c r="K66" i="25"/>
  <c r="L66" i="29" s="1"/>
  <c r="J66" i="25"/>
  <c r="K66" i="29" s="1"/>
  <c r="I66" i="25"/>
  <c r="J66" i="29" s="1"/>
  <c r="I66" i="29"/>
  <c r="V65" i="25"/>
  <c r="W65" i="29" s="1"/>
  <c r="U65" i="25"/>
  <c r="V65" i="29" s="1"/>
  <c r="T65" i="25"/>
  <c r="U65" i="29" s="1"/>
  <c r="S65" i="25"/>
  <c r="T65" i="29" s="1"/>
  <c r="K65" i="25"/>
  <c r="L65" i="29" s="1"/>
  <c r="J65" i="25"/>
  <c r="K65" i="29" s="1"/>
  <c r="I65" i="25"/>
  <c r="J65" i="29" s="1"/>
  <c r="I65" i="29"/>
  <c r="V64" i="25"/>
  <c r="W64" i="29" s="1"/>
  <c r="U64" i="25"/>
  <c r="V64" i="29" s="1"/>
  <c r="T64" i="25"/>
  <c r="U64" i="29" s="1"/>
  <c r="S64" i="25"/>
  <c r="T64" i="29" s="1"/>
  <c r="K64" i="25"/>
  <c r="L64" i="29" s="1"/>
  <c r="J64" i="25"/>
  <c r="K64" i="29" s="1"/>
  <c r="I64" i="25"/>
  <c r="J64" i="29" s="1"/>
  <c r="I64" i="29"/>
  <c r="V63" i="25"/>
  <c r="W63" i="29" s="1"/>
  <c r="U63" i="25"/>
  <c r="V63" i="29" s="1"/>
  <c r="T63" i="25"/>
  <c r="U63" i="29" s="1"/>
  <c r="S63" i="25"/>
  <c r="T63" i="29" s="1"/>
  <c r="K63" i="25"/>
  <c r="L63" i="29" s="1"/>
  <c r="J63" i="25"/>
  <c r="K63" i="29" s="1"/>
  <c r="I63" i="25"/>
  <c r="J63" i="29" s="1"/>
  <c r="I63" i="29"/>
  <c r="V62" i="25"/>
  <c r="W62" i="29" s="1"/>
  <c r="U62" i="25"/>
  <c r="V62" i="29" s="1"/>
  <c r="T62" i="25"/>
  <c r="U62" i="29" s="1"/>
  <c r="S62" i="25"/>
  <c r="T62" i="29" s="1"/>
  <c r="K62" i="25"/>
  <c r="L62" i="29" s="1"/>
  <c r="J62" i="25"/>
  <c r="K62" i="29" s="1"/>
  <c r="I62" i="25"/>
  <c r="J62" i="29" s="1"/>
  <c r="I62" i="29"/>
  <c r="V61" i="25"/>
  <c r="W61" i="29" s="1"/>
  <c r="U61" i="25"/>
  <c r="V61" i="29" s="1"/>
  <c r="T61" i="25"/>
  <c r="U61" i="29" s="1"/>
  <c r="S61" i="25"/>
  <c r="T61" i="29" s="1"/>
  <c r="K61" i="25"/>
  <c r="L61" i="29" s="1"/>
  <c r="J61" i="25"/>
  <c r="K61" i="29" s="1"/>
  <c r="I61" i="25"/>
  <c r="J61" i="29" s="1"/>
  <c r="I61" i="29"/>
  <c r="V60" i="25"/>
  <c r="W60" i="29" s="1"/>
  <c r="U60" i="25"/>
  <c r="V60" i="29" s="1"/>
  <c r="T60" i="25"/>
  <c r="U60" i="29" s="1"/>
  <c r="S60" i="25"/>
  <c r="T60" i="29" s="1"/>
  <c r="K60" i="25"/>
  <c r="L60" i="29" s="1"/>
  <c r="J60" i="25"/>
  <c r="K60" i="29" s="1"/>
  <c r="I60" i="25"/>
  <c r="J60" i="29" s="1"/>
  <c r="I60" i="29"/>
  <c r="V59" i="25"/>
  <c r="W59" i="29" s="1"/>
  <c r="U59" i="25"/>
  <c r="V59" i="29" s="1"/>
  <c r="T59" i="25"/>
  <c r="U59" i="29" s="1"/>
  <c r="S59" i="25"/>
  <c r="T59" i="29" s="1"/>
  <c r="K59" i="25"/>
  <c r="L59" i="29" s="1"/>
  <c r="J59" i="25"/>
  <c r="K59" i="29" s="1"/>
  <c r="I59" i="25"/>
  <c r="J59" i="29" s="1"/>
  <c r="I59" i="29"/>
  <c r="V58" i="25"/>
  <c r="W58" i="29" s="1"/>
  <c r="U58" i="25"/>
  <c r="V58" i="29" s="1"/>
  <c r="T58" i="25"/>
  <c r="U58" i="29" s="1"/>
  <c r="S58" i="25"/>
  <c r="T58" i="29" s="1"/>
  <c r="K58" i="25"/>
  <c r="L58" i="29" s="1"/>
  <c r="J58" i="25"/>
  <c r="K58" i="29" s="1"/>
  <c r="I58" i="25"/>
  <c r="J58" i="29" s="1"/>
  <c r="I58" i="29"/>
  <c r="V57" i="25"/>
  <c r="W57" i="29" s="1"/>
  <c r="U57" i="25"/>
  <c r="V57" i="29" s="1"/>
  <c r="T57" i="25"/>
  <c r="U57" i="29" s="1"/>
  <c r="S57" i="25"/>
  <c r="T57" i="29" s="1"/>
  <c r="K57" i="25"/>
  <c r="L57" i="29" s="1"/>
  <c r="J57" i="25"/>
  <c r="K57" i="29" s="1"/>
  <c r="I57" i="25"/>
  <c r="J57" i="29" s="1"/>
  <c r="I57" i="29"/>
  <c r="V56" i="25"/>
  <c r="W56" i="29" s="1"/>
  <c r="U56" i="25"/>
  <c r="V56" i="29" s="1"/>
  <c r="T56" i="25"/>
  <c r="U56" i="29" s="1"/>
  <c r="S56" i="25"/>
  <c r="T56" i="29" s="1"/>
  <c r="K56" i="25"/>
  <c r="L56" i="29" s="1"/>
  <c r="J56" i="25"/>
  <c r="K56" i="29" s="1"/>
  <c r="I56" i="25"/>
  <c r="J56" i="29" s="1"/>
  <c r="I56" i="29"/>
  <c r="V55" i="25"/>
  <c r="W55" i="29" s="1"/>
  <c r="U55" i="25"/>
  <c r="V55" i="29" s="1"/>
  <c r="T55" i="25"/>
  <c r="U55" i="29" s="1"/>
  <c r="S55" i="25"/>
  <c r="T55" i="29" s="1"/>
  <c r="K55" i="25"/>
  <c r="L55" i="29" s="1"/>
  <c r="J55" i="25"/>
  <c r="K55" i="29" s="1"/>
  <c r="I55" i="25"/>
  <c r="J55" i="29" s="1"/>
  <c r="I55" i="29"/>
  <c r="V54" i="25"/>
  <c r="W54" i="29" s="1"/>
  <c r="U54" i="25"/>
  <c r="V54" i="29" s="1"/>
  <c r="T54" i="25"/>
  <c r="U54" i="29" s="1"/>
  <c r="S54" i="25"/>
  <c r="T54" i="29" s="1"/>
  <c r="K54" i="25"/>
  <c r="L54" i="29" s="1"/>
  <c r="J54" i="25"/>
  <c r="K54" i="29" s="1"/>
  <c r="I54" i="25"/>
  <c r="J54" i="29" s="1"/>
  <c r="I54" i="29"/>
  <c r="V53" i="25"/>
  <c r="W53" i="29" s="1"/>
  <c r="U53" i="25"/>
  <c r="V53" i="29" s="1"/>
  <c r="T53" i="25"/>
  <c r="U53" i="29" s="1"/>
  <c r="S53" i="25"/>
  <c r="T53" i="29" s="1"/>
  <c r="K53" i="25"/>
  <c r="L53" i="29" s="1"/>
  <c r="J53" i="25"/>
  <c r="K53" i="29" s="1"/>
  <c r="I53" i="25"/>
  <c r="J53" i="29" s="1"/>
  <c r="I53" i="29"/>
  <c r="V52" i="25"/>
  <c r="W52" i="29" s="1"/>
  <c r="U52" i="25"/>
  <c r="V52" i="29" s="1"/>
  <c r="T52" i="25"/>
  <c r="U52" i="29" s="1"/>
  <c r="S52" i="25"/>
  <c r="T52" i="29" s="1"/>
  <c r="K52" i="25"/>
  <c r="L52" i="29" s="1"/>
  <c r="J52" i="25"/>
  <c r="K52" i="29" s="1"/>
  <c r="I52" i="25"/>
  <c r="J52" i="29" s="1"/>
  <c r="I52" i="29"/>
  <c r="V51" i="25"/>
  <c r="W51" i="29" s="1"/>
  <c r="U51" i="25"/>
  <c r="V51" i="29" s="1"/>
  <c r="T51" i="25"/>
  <c r="U51" i="29" s="1"/>
  <c r="S51" i="25"/>
  <c r="T51" i="29" s="1"/>
  <c r="K51" i="25"/>
  <c r="L51" i="29" s="1"/>
  <c r="J51" i="25"/>
  <c r="K51" i="29" s="1"/>
  <c r="I51" i="25"/>
  <c r="J51" i="29" s="1"/>
  <c r="I51" i="29"/>
  <c r="V50" i="25"/>
  <c r="W50" i="29" s="1"/>
  <c r="U50" i="25"/>
  <c r="V50" i="29" s="1"/>
  <c r="T50" i="25"/>
  <c r="U50" i="29" s="1"/>
  <c r="S50" i="25"/>
  <c r="T50" i="29" s="1"/>
  <c r="K50" i="25"/>
  <c r="L50" i="29" s="1"/>
  <c r="J50" i="25"/>
  <c r="K50" i="29" s="1"/>
  <c r="I50" i="25"/>
  <c r="J50" i="29" s="1"/>
  <c r="I50" i="29"/>
  <c r="V49" i="25"/>
  <c r="W49" i="29" s="1"/>
  <c r="U49" i="25"/>
  <c r="V49" i="29" s="1"/>
  <c r="T49" i="25"/>
  <c r="U49" i="29" s="1"/>
  <c r="S49" i="25"/>
  <c r="T49" i="29" s="1"/>
  <c r="K49" i="25"/>
  <c r="L49" i="29" s="1"/>
  <c r="J49" i="25"/>
  <c r="K49" i="29" s="1"/>
  <c r="I49" i="25"/>
  <c r="J49" i="29" s="1"/>
  <c r="I49" i="29"/>
  <c r="V48" i="25"/>
  <c r="W48" i="29" s="1"/>
  <c r="U48" i="25"/>
  <c r="V48" i="29" s="1"/>
  <c r="T48" i="25"/>
  <c r="U48" i="29" s="1"/>
  <c r="S48" i="25"/>
  <c r="T48" i="29" s="1"/>
  <c r="K48" i="25"/>
  <c r="L48" i="29" s="1"/>
  <c r="J48" i="25"/>
  <c r="K48" i="29" s="1"/>
  <c r="I48" i="25"/>
  <c r="J48" i="29" s="1"/>
  <c r="I48" i="29"/>
  <c r="V47" i="25"/>
  <c r="W47" i="29" s="1"/>
  <c r="U47" i="25"/>
  <c r="V47" i="29" s="1"/>
  <c r="T47" i="25"/>
  <c r="U47" i="29" s="1"/>
  <c r="S47" i="25"/>
  <c r="T47" i="29" s="1"/>
  <c r="K47" i="25"/>
  <c r="L47" i="29" s="1"/>
  <c r="J47" i="25"/>
  <c r="K47" i="29" s="1"/>
  <c r="I47" i="25"/>
  <c r="J47" i="29" s="1"/>
  <c r="I47" i="29"/>
  <c r="V46" i="25"/>
  <c r="W46" i="29" s="1"/>
  <c r="U46" i="25"/>
  <c r="V46" i="29" s="1"/>
  <c r="T46" i="25"/>
  <c r="U46" i="29" s="1"/>
  <c r="S46" i="25"/>
  <c r="T46" i="29" s="1"/>
  <c r="K46" i="25"/>
  <c r="L46" i="29" s="1"/>
  <c r="J46" i="25"/>
  <c r="K46" i="29" s="1"/>
  <c r="I46" i="25"/>
  <c r="J46" i="29" s="1"/>
  <c r="I46" i="29"/>
  <c r="V45" i="25"/>
  <c r="W45" i="29" s="1"/>
  <c r="U45" i="25"/>
  <c r="V45" i="29" s="1"/>
  <c r="T45" i="25"/>
  <c r="U45" i="29" s="1"/>
  <c r="S45" i="25"/>
  <c r="T45" i="29" s="1"/>
  <c r="K45" i="25"/>
  <c r="L45" i="29" s="1"/>
  <c r="J45" i="25"/>
  <c r="K45" i="29" s="1"/>
  <c r="I45" i="25"/>
  <c r="J45" i="29" s="1"/>
  <c r="I45" i="29"/>
  <c r="V44" i="25"/>
  <c r="W44" i="29" s="1"/>
  <c r="U44" i="25"/>
  <c r="V44" i="29" s="1"/>
  <c r="T44" i="25"/>
  <c r="U44" i="29" s="1"/>
  <c r="S44" i="25"/>
  <c r="T44" i="29" s="1"/>
  <c r="K44" i="25"/>
  <c r="L44" i="29" s="1"/>
  <c r="J44" i="25"/>
  <c r="K44" i="29" s="1"/>
  <c r="I44" i="25"/>
  <c r="J44" i="29" s="1"/>
  <c r="I44" i="29"/>
  <c r="V43" i="25"/>
  <c r="W43" i="29" s="1"/>
  <c r="U43" i="25"/>
  <c r="V43" i="29" s="1"/>
  <c r="T43" i="25"/>
  <c r="U43" i="29" s="1"/>
  <c r="S43" i="25"/>
  <c r="T43" i="29" s="1"/>
  <c r="K43" i="25"/>
  <c r="L43" i="29" s="1"/>
  <c r="J43" i="25"/>
  <c r="K43" i="29" s="1"/>
  <c r="I43" i="25"/>
  <c r="J43" i="29" s="1"/>
  <c r="I43" i="29"/>
  <c r="V42" i="25"/>
  <c r="W42" i="29" s="1"/>
  <c r="U42" i="25"/>
  <c r="V42" i="29" s="1"/>
  <c r="T42" i="25"/>
  <c r="U42" i="29" s="1"/>
  <c r="S42" i="25"/>
  <c r="T42" i="29" s="1"/>
  <c r="K42" i="25"/>
  <c r="L42" i="29" s="1"/>
  <c r="J42" i="25"/>
  <c r="K42" i="29" s="1"/>
  <c r="I42" i="25"/>
  <c r="J42" i="29" s="1"/>
  <c r="I42" i="29"/>
  <c r="V41" i="25"/>
  <c r="W41" i="29" s="1"/>
  <c r="U41" i="25"/>
  <c r="V41" i="29" s="1"/>
  <c r="T41" i="25"/>
  <c r="U41" i="29" s="1"/>
  <c r="S41" i="25"/>
  <c r="T41" i="29" s="1"/>
  <c r="K41" i="25"/>
  <c r="L41" i="29" s="1"/>
  <c r="J41" i="25"/>
  <c r="K41" i="29" s="1"/>
  <c r="I41" i="25"/>
  <c r="J41" i="29" s="1"/>
  <c r="I41" i="29"/>
  <c r="V40" i="25"/>
  <c r="W40" i="29" s="1"/>
  <c r="U40" i="25"/>
  <c r="V40" i="29" s="1"/>
  <c r="T40" i="25"/>
  <c r="U40" i="29" s="1"/>
  <c r="S40" i="25"/>
  <c r="T40" i="29" s="1"/>
  <c r="K40" i="25"/>
  <c r="L40" i="29" s="1"/>
  <c r="J40" i="25"/>
  <c r="K40" i="29" s="1"/>
  <c r="I40" i="25"/>
  <c r="J40" i="29" s="1"/>
  <c r="I40" i="29"/>
  <c r="V39" i="25"/>
  <c r="W39" i="29" s="1"/>
  <c r="U39" i="25"/>
  <c r="V39" i="29" s="1"/>
  <c r="T39" i="25"/>
  <c r="U39" i="29" s="1"/>
  <c r="S39" i="25"/>
  <c r="T39" i="29" s="1"/>
  <c r="K39" i="25"/>
  <c r="L39" i="29" s="1"/>
  <c r="J39" i="25"/>
  <c r="K39" i="29" s="1"/>
  <c r="I39" i="25"/>
  <c r="J39" i="29" s="1"/>
  <c r="I39" i="29"/>
  <c r="V38" i="25"/>
  <c r="W38" i="29" s="1"/>
  <c r="U38" i="25"/>
  <c r="V38" i="29" s="1"/>
  <c r="T38" i="25"/>
  <c r="U38" i="29" s="1"/>
  <c r="S38" i="25"/>
  <c r="T38" i="29" s="1"/>
  <c r="K38" i="25"/>
  <c r="L38" i="29" s="1"/>
  <c r="J38" i="25"/>
  <c r="K38" i="29" s="1"/>
  <c r="I38" i="25"/>
  <c r="J38" i="29" s="1"/>
  <c r="I38" i="29"/>
  <c r="V37" i="25"/>
  <c r="W37" i="29" s="1"/>
  <c r="U37" i="25"/>
  <c r="V37" i="29" s="1"/>
  <c r="T37" i="25"/>
  <c r="U37" i="29" s="1"/>
  <c r="S37" i="25"/>
  <c r="T37" i="29" s="1"/>
  <c r="K37" i="25"/>
  <c r="L37" i="29" s="1"/>
  <c r="J37" i="25"/>
  <c r="K37" i="29" s="1"/>
  <c r="I37" i="25"/>
  <c r="J37" i="29" s="1"/>
  <c r="I37" i="29"/>
  <c r="V36" i="25"/>
  <c r="W36" i="29" s="1"/>
  <c r="U36" i="25"/>
  <c r="V36" i="29" s="1"/>
  <c r="T36" i="25"/>
  <c r="U36" i="29" s="1"/>
  <c r="S36" i="25"/>
  <c r="T36" i="29" s="1"/>
  <c r="K36" i="25"/>
  <c r="L36" i="29" s="1"/>
  <c r="J36" i="25"/>
  <c r="K36" i="29" s="1"/>
  <c r="I36" i="25"/>
  <c r="J36" i="29" s="1"/>
  <c r="I36" i="29"/>
  <c r="V35" i="25"/>
  <c r="W35" i="29" s="1"/>
  <c r="U35" i="25"/>
  <c r="V35" i="29" s="1"/>
  <c r="T35" i="25"/>
  <c r="U35" i="29" s="1"/>
  <c r="S35" i="25"/>
  <c r="T35" i="29" s="1"/>
  <c r="K35" i="25"/>
  <c r="L35" i="29" s="1"/>
  <c r="J35" i="25"/>
  <c r="K35" i="29" s="1"/>
  <c r="I35" i="25"/>
  <c r="J35" i="29" s="1"/>
  <c r="I35" i="29"/>
  <c r="V34" i="25"/>
  <c r="W34" i="29" s="1"/>
  <c r="U34" i="25"/>
  <c r="V34" i="29" s="1"/>
  <c r="T34" i="25"/>
  <c r="U34" i="29" s="1"/>
  <c r="S34" i="25"/>
  <c r="T34" i="29" s="1"/>
  <c r="K34" i="25"/>
  <c r="L34" i="29" s="1"/>
  <c r="J34" i="25"/>
  <c r="K34" i="29" s="1"/>
  <c r="I34" i="25"/>
  <c r="J34" i="29" s="1"/>
  <c r="I34" i="29"/>
  <c r="V33" i="25"/>
  <c r="W33" i="29" s="1"/>
  <c r="U33" i="25"/>
  <c r="V33" i="29" s="1"/>
  <c r="T33" i="25"/>
  <c r="U33" i="29" s="1"/>
  <c r="S33" i="25"/>
  <c r="T33" i="29" s="1"/>
  <c r="K33" i="25"/>
  <c r="L33" i="29" s="1"/>
  <c r="J33" i="25"/>
  <c r="K33" i="29" s="1"/>
  <c r="I33" i="25"/>
  <c r="J33" i="29" s="1"/>
  <c r="I33" i="29"/>
  <c r="V32" i="25"/>
  <c r="W32" i="29" s="1"/>
  <c r="U32" i="25"/>
  <c r="V32" i="29" s="1"/>
  <c r="T32" i="25"/>
  <c r="U32" i="29" s="1"/>
  <c r="S32" i="25"/>
  <c r="T32" i="29" s="1"/>
  <c r="K32" i="25"/>
  <c r="L32" i="29" s="1"/>
  <c r="J32" i="25"/>
  <c r="K32" i="29" s="1"/>
  <c r="I32" i="25"/>
  <c r="J32" i="29" s="1"/>
  <c r="I32" i="29"/>
  <c r="V31" i="25"/>
  <c r="W31" i="29" s="1"/>
  <c r="U31" i="25"/>
  <c r="V31" i="29" s="1"/>
  <c r="T31" i="25"/>
  <c r="U31" i="29" s="1"/>
  <c r="S31" i="25"/>
  <c r="T31" i="29" s="1"/>
  <c r="K31" i="25"/>
  <c r="L31" i="29" s="1"/>
  <c r="J31" i="25"/>
  <c r="K31" i="29" s="1"/>
  <c r="I31" i="25"/>
  <c r="J31" i="29" s="1"/>
  <c r="I31" i="29"/>
  <c r="V30" i="25"/>
  <c r="W30" i="29" s="1"/>
  <c r="U30" i="25"/>
  <c r="V30" i="29" s="1"/>
  <c r="T30" i="25"/>
  <c r="U30" i="29" s="1"/>
  <c r="S30" i="25"/>
  <c r="T30" i="29" s="1"/>
  <c r="K30" i="25"/>
  <c r="L30" i="29" s="1"/>
  <c r="J30" i="25"/>
  <c r="K30" i="29" s="1"/>
  <c r="I30" i="25"/>
  <c r="J30" i="29" s="1"/>
  <c r="I30" i="29"/>
  <c r="V29" i="25"/>
  <c r="W29" i="29" s="1"/>
  <c r="U29" i="25"/>
  <c r="V29" i="29" s="1"/>
  <c r="T29" i="25"/>
  <c r="U29" i="29" s="1"/>
  <c r="S29" i="25"/>
  <c r="T29" i="29" s="1"/>
  <c r="K29" i="25"/>
  <c r="L29" i="29" s="1"/>
  <c r="J29" i="25"/>
  <c r="K29" i="29" s="1"/>
  <c r="I29" i="25"/>
  <c r="J29" i="29" s="1"/>
  <c r="I29" i="29"/>
  <c r="V28" i="25"/>
  <c r="W28" i="29" s="1"/>
  <c r="U28" i="25"/>
  <c r="V28" i="29" s="1"/>
  <c r="T28" i="25"/>
  <c r="U28" i="29" s="1"/>
  <c r="S28" i="25"/>
  <c r="T28" i="29" s="1"/>
  <c r="K28" i="25"/>
  <c r="L28" i="29" s="1"/>
  <c r="J28" i="25"/>
  <c r="K28" i="29" s="1"/>
  <c r="I28" i="25"/>
  <c r="J28" i="29" s="1"/>
  <c r="I28" i="29"/>
  <c r="V27" i="25"/>
  <c r="W27" i="29" s="1"/>
  <c r="U27" i="25"/>
  <c r="V27" i="29" s="1"/>
  <c r="T27" i="25"/>
  <c r="U27" i="29" s="1"/>
  <c r="S27" i="25"/>
  <c r="T27" i="29" s="1"/>
  <c r="K27" i="25"/>
  <c r="L27" i="29" s="1"/>
  <c r="J27" i="25"/>
  <c r="K27" i="29" s="1"/>
  <c r="I27" i="25"/>
  <c r="J27" i="29" s="1"/>
  <c r="I27" i="29"/>
  <c r="V26" i="25"/>
  <c r="W26" i="29" s="1"/>
  <c r="U26" i="25"/>
  <c r="V26" i="29" s="1"/>
  <c r="T26" i="25"/>
  <c r="U26" i="29" s="1"/>
  <c r="S26" i="25"/>
  <c r="T26" i="29" s="1"/>
  <c r="K26" i="25"/>
  <c r="L26" i="29" s="1"/>
  <c r="J26" i="25"/>
  <c r="K26" i="29" s="1"/>
  <c r="I26" i="25"/>
  <c r="J26" i="29" s="1"/>
  <c r="I26" i="29"/>
  <c r="V25" i="25"/>
  <c r="W25" i="29" s="1"/>
  <c r="U25" i="25"/>
  <c r="V25" i="29" s="1"/>
  <c r="T25" i="25"/>
  <c r="U25" i="29" s="1"/>
  <c r="S25" i="25"/>
  <c r="T25" i="29" s="1"/>
  <c r="K25" i="25"/>
  <c r="L25" i="29" s="1"/>
  <c r="J25" i="25"/>
  <c r="K25" i="29" s="1"/>
  <c r="I25" i="25"/>
  <c r="J25" i="29" s="1"/>
  <c r="I25" i="29"/>
  <c r="V24" i="25"/>
  <c r="W24" i="29" s="1"/>
  <c r="U24" i="25"/>
  <c r="V24" i="29" s="1"/>
  <c r="T24" i="25"/>
  <c r="U24" i="29" s="1"/>
  <c r="S24" i="25"/>
  <c r="T24" i="29" s="1"/>
  <c r="K24" i="25"/>
  <c r="L24" i="29" s="1"/>
  <c r="J24" i="25"/>
  <c r="K24" i="29" s="1"/>
  <c r="I24" i="25"/>
  <c r="J24" i="29" s="1"/>
  <c r="I24" i="29"/>
  <c r="V23" i="25"/>
  <c r="W23" i="29" s="1"/>
  <c r="U23" i="25"/>
  <c r="V23" i="29" s="1"/>
  <c r="T23" i="25"/>
  <c r="U23" i="29" s="1"/>
  <c r="S23" i="25"/>
  <c r="T23" i="29" s="1"/>
  <c r="K23" i="25"/>
  <c r="L23" i="29" s="1"/>
  <c r="J23" i="25"/>
  <c r="K23" i="29" s="1"/>
  <c r="I23" i="25"/>
  <c r="J23" i="29" s="1"/>
  <c r="I23" i="29"/>
  <c r="V22" i="25"/>
  <c r="W22" i="29" s="1"/>
  <c r="U22" i="25"/>
  <c r="V22" i="29" s="1"/>
  <c r="T22" i="25"/>
  <c r="U22" i="29" s="1"/>
  <c r="S22" i="25"/>
  <c r="T22" i="29" s="1"/>
  <c r="K22" i="25"/>
  <c r="L22" i="29" s="1"/>
  <c r="J22" i="25"/>
  <c r="K22" i="29" s="1"/>
  <c r="I22" i="25"/>
  <c r="J22" i="29" s="1"/>
  <c r="I22" i="29"/>
  <c r="V21" i="25"/>
  <c r="W21" i="29" s="1"/>
  <c r="U21" i="25"/>
  <c r="V21" i="29" s="1"/>
  <c r="T21" i="25"/>
  <c r="U21" i="29" s="1"/>
  <c r="S21" i="25"/>
  <c r="T21" i="29" s="1"/>
  <c r="K21" i="25"/>
  <c r="L21" i="29" s="1"/>
  <c r="J21" i="25"/>
  <c r="K21" i="29" s="1"/>
  <c r="I21" i="25"/>
  <c r="J21" i="29" s="1"/>
  <c r="I21" i="29"/>
  <c r="V20" i="25"/>
  <c r="W20" i="29" s="1"/>
  <c r="U20" i="25"/>
  <c r="V20" i="29" s="1"/>
  <c r="T20" i="25"/>
  <c r="U20" i="29" s="1"/>
  <c r="S20" i="25"/>
  <c r="T20" i="29" s="1"/>
  <c r="K20" i="25"/>
  <c r="L20" i="29" s="1"/>
  <c r="J20" i="25"/>
  <c r="K20" i="29" s="1"/>
  <c r="I20" i="25"/>
  <c r="J20" i="29" s="1"/>
  <c r="H20" i="25"/>
  <c r="I20" i="29" s="1"/>
  <c r="V19" i="25"/>
  <c r="W19" i="29" s="1"/>
  <c r="U19" i="25"/>
  <c r="V19" i="29" s="1"/>
  <c r="T19" i="25"/>
  <c r="U19" i="29" s="1"/>
  <c r="S19" i="25"/>
  <c r="T19" i="29" s="1"/>
  <c r="K19" i="25"/>
  <c r="L19" i="29" s="1"/>
  <c r="J19" i="25"/>
  <c r="K19" i="29" s="1"/>
  <c r="I19" i="25"/>
  <c r="J19" i="29" s="1"/>
  <c r="H19" i="25"/>
  <c r="I19" i="29" s="1"/>
  <c r="V18" i="25"/>
  <c r="W18" i="29" s="1"/>
  <c r="U18" i="25"/>
  <c r="V18" i="29" s="1"/>
  <c r="T18" i="25"/>
  <c r="U18" i="29" s="1"/>
  <c r="S18" i="25"/>
  <c r="T18" i="29" s="1"/>
  <c r="K18" i="25"/>
  <c r="L18" i="29" s="1"/>
  <c r="J18" i="25"/>
  <c r="K18" i="29" s="1"/>
  <c r="I18" i="25"/>
  <c r="J18" i="29" s="1"/>
  <c r="H18" i="25"/>
  <c r="I18" i="29" s="1"/>
  <c r="V17" i="25"/>
  <c r="W17" i="29" s="1"/>
  <c r="U17" i="25"/>
  <c r="V17" i="29" s="1"/>
  <c r="T17" i="25"/>
  <c r="U17" i="29" s="1"/>
  <c r="S17" i="25"/>
  <c r="T17" i="29" s="1"/>
  <c r="K17" i="25"/>
  <c r="L17" i="29" s="1"/>
  <c r="J17" i="25"/>
  <c r="K17" i="29" s="1"/>
  <c r="I17" i="25"/>
  <c r="J17" i="29" s="1"/>
  <c r="H17" i="25"/>
  <c r="I17" i="29" s="1"/>
  <c r="V16" i="25"/>
  <c r="W16" i="29" s="1"/>
  <c r="U16" i="25"/>
  <c r="V16" i="29" s="1"/>
  <c r="T16" i="25"/>
  <c r="U16" i="29" s="1"/>
  <c r="S16" i="25"/>
  <c r="T16" i="29" s="1"/>
  <c r="K16" i="25"/>
  <c r="L16" i="29" s="1"/>
  <c r="J16" i="25"/>
  <c r="K16" i="29" s="1"/>
  <c r="I16" i="25"/>
  <c r="J16" i="29" s="1"/>
  <c r="H16" i="25"/>
  <c r="I16" i="29" s="1"/>
  <c r="V15" i="25"/>
  <c r="W15" i="29" s="1"/>
  <c r="U15" i="25"/>
  <c r="V15" i="29" s="1"/>
  <c r="T15" i="25"/>
  <c r="U15" i="29" s="1"/>
  <c r="S15" i="25"/>
  <c r="T15" i="29" s="1"/>
  <c r="K15" i="25"/>
  <c r="L15" i="29" s="1"/>
  <c r="J15" i="25"/>
  <c r="K15" i="29" s="1"/>
  <c r="I15" i="25"/>
  <c r="J15" i="29" s="1"/>
  <c r="H15" i="25"/>
  <c r="I15" i="29" s="1"/>
  <c r="V14" i="25"/>
  <c r="W14" i="29" s="1"/>
  <c r="U14" i="25"/>
  <c r="V14" i="29" s="1"/>
  <c r="T14" i="25"/>
  <c r="U14" i="29" s="1"/>
  <c r="S14" i="25"/>
  <c r="T14" i="29" s="1"/>
  <c r="K14" i="25"/>
  <c r="L14" i="29" s="1"/>
  <c r="J14" i="25"/>
  <c r="K14" i="29" s="1"/>
  <c r="I14" i="25"/>
  <c r="J14" i="29" s="1"/>
  <c r="H14" i="25"/>
  <c r="I14" i="29" s="1"/>
  <c r="V13" i="25"/>
  <c r="W13" i="29" s="1"/>
  <c r="U13" i="25"/>
  <c r="V13" i="29" s="1"/>
  <c r="T13" i="25"/>
  <c r="U13" i="29" s="1"/>
  <c r="S13" i="25"/>
  <c r="T13" i="29" s="1"/>
  <c r="K13" i="25"/>
  <c r="L13" i="29" s="1"/>
  <c r="J13" i="25"/>
  <c r="K13" i="29" s="1"/>
  <c r="I13" i="25"/>
  <c r="J13" i="29" s="1"/>
  <c r="H13" i="25"/>
  <c r="I13" i="29" s="1"/>
  <c r="V12" i="25"/>
  <c r="W12" i="29" s="1"/>
  <c r="U12" i="25"/>
  <c r="V12" i="29" s="1"/>
  <c r="T12" i="25"/>
  <c r="U12" i="29" s="1"/>
  <c r="S12" i="25"/>
  <c r="T12" i="29" s="1"/>
  <c r="K12" i="25"/>
  <c r="L12" i="29" s="1"/>
  <c r="J12" i="25"/>
  <c r="K12" i="29" s="1"/>
  <c r="I12" i="25"/>
  <c r="J12" i="29" s="1"/>
  <c r="H12" i="25"/>
  <c r="I12" i="29" s="1"/>
  <c r="V11" i="25"/>
  <c r="W11" i="29" s="1"/>
  <c r="U11" i="25"/>
  <c r="V11" i="29" s="1"/>
  <c r="T11" i="25"/>
  <c r="U11" i="29" s="1"/>
  <c r="S11" i="25"/>
  <c r="T11" i="29" s="1"/>
  <c r="K11" i="25"/>
  <c r="L11" i="29" s="1"/>
  <c r="J11" i="25"/>
  <c r="K11" i="29" s="1"/>
  <c r="I11" i="25"/>
  <c r="J11" i="29" s="1"/>
  <c r="H11" i="25"/>
  <c r="I11" i="29" s="1"/>
  <c r="V10" i="25"/>
  <c r="W10" i="29" s="1"/>
  <c r="U10" i="25"/>
  <c r="V10" i="29" s="1"/>
  <c r="T10" i="25"/>
  <c r="U10" i="29" s="1"/>
  <c r="S10" i="25"/>
  <c r="T10" i="29" s="1"/>
  <c r="K10" i="25"/>
  <c r="L10" i="29" s="1"/>
  <c r="J10" i="25"/>
  <c r="K10" i="29" s="1"/>
  <c r="I10" i="25"/>
  <c r="J10" i="29" s="1"/>
  <c r="H10" i="25"/>
  <c r="I10" i="29" s="1"/>
  <c r="V9" i="25"/>
  <c r="W9" i="29" s="1"/>
  <c r="U9" i="25"/>
  <c r="V9" i="29" s="1"/>
  <c r="T9" i="25"/>
  <c r="U9" i="29" s="1"/>
  <c r="S9" i="25"/>
  <c r="T9" i="29" s="1"/>
  <c r="K9" i="25"/>
  <c r="L9" i="29" s="1"/>
  <c r="J9" i="25"/>
  <c r="K9" i="29" s="1"/>
  <c r="I9" i="25"/>
  <c r="J9" i="29" s="1"/>
  <c r="H9" i="25"/>
  <c r="I9" i="29" s="1"/>
  <c r="V8" i="25"/>
  <c r="W8" i="29" s="1"/>
  <c r="U8" i="25"/>
  <c r="V8" i="29" s="1"/>
  <c r="T8" i="25"/>
  <c r="U8" i="29" s="1"/>
  <c r="S8" i="25"/>
  <c r="T8" i="29" s="1"/>
  <c r="K8" i="25"/>
  <c r="L8" i="29" s="1"/>
  <c r="J8" i="25"/>
  <c r="K8" i="29" s="1"/>
  <c r="I8" i="25"/>
  <c r="J8" i="29" s="1"/>
  <c r="H8" i="25"/>
  <c r="I8" i="29" s="1"/>
  <c r="V7" i="25"/>
  <c r="W7" i="29" s="1"/>
  <c r="U7" i="25"/>
  <c r="V7" i="29" s="1"/>
  <c r="T7" i="25"/>
  <c r="U7" i="29" s="1"/>
  <c r="S7" i="25"/>
  <c r="T7" i="29" s="1"/>
  <c r="K7" i="25"/>
  <c r="L7" i="29" s="1"/>
  <c r="J7" i="25"/>
  <c r="K7" i="29" s="1"/>
  <c r="I7" i="25"/>
  <c r="J7" i="29" s="1"/>
  <c r="H7" i="25"/>
  <c r="I7" i="29" s="1"/>
  <c r="V6" i="25"/>
  <c r="W6" i="29" s="1"/>
  <c r="U6" i="25"/>
  <c r="V6" i="29" s="1"/>
  <c r="T6" i="25"/>
  <c r="U6" i="29" s="1"/>
  <c r="S6" i="25"/>
  <c r="T6" i="29" s="1"/>
  <c r="K6" i="25"/>
  <c r="L6" i="29" s="1"/>
  <c r="J6" i="25"/>
  <c r="K6" i="29" s="1"/>
  <c r="I6" i="25"/>
  <c r="J6" i="29" s="1"/>
  <c r="H6" i="25"/>
  <c r="I6" i="29" s="1"/>
  <c r="V5" i="25"/>
  <c r="W5" i="29" s="1"/>
  <c r="U5" i="25"/>
  <c r="V5" i="29" s="1"/>
  <c r="T5" i="25"/>
  <c r="U5" i="29" s="1"/>
  <c r="S5" i="25"/>
  <c r="T5" i="29" s="1"/>
  <c r="K5" i="25"/>
  <c r="L5" i="29" s="1"/>
  <c r="J5" i="25"/>
  <c r="K5" i="29" s="1"/>
  <c r="I5" i="25"/>
  <c r="J5" i="29" s="1"/>
  <c r="H5" i="25"/>
  <c r="I5" i="29" s="1"/>
  <c r="V4" i="25"/>
  <c r="W4" i="29" s="1"/>
  <c r="U4" i="25"/>
  <c r="V4" i="29" s="1"/>
  <c r="T4" i="25"/>
  <c r="U4" i="29" s="1"/>
  <c r="S4" i="25"/>
  <c r="T4" i="29" s="1"/>
  <c r="K4" i="25"/>
  <c r="L4" i="29" s="1"/>
  <c r="J4" i="25"/>
  <c r="K4" i="29" s="1"/>
  <c r="I4" i="25"/>
  <c r="J4" i="29" s="1"/>
  <c r="H4" i="25"/>
  <c r="I4" i="29" s="1"/>
  <c r="Y7" i="10"/>
  <c r="Y8" i="10"/>
  <c r="Y9" i="10"/>
  <c r="Y10" i="10"/>
  <c r="Y11" i="10"/>
  <c r="Y12" i="10"/>
  <c r="Y13" i="10"/>
  <c r="Y14" i="10"/>
  <c r="Y15" i="10"/>
  <c r="Y16" i="10"/>
  <c r="Y17" i="10"/>
  <c r="Y18" i="10"/>
  <c r="Y19" i="10"/>
  <c r="Y20" i="10"/>
  <c r="Y21" i="10"/>
  <c r="Y22" i="10"/>
  <c r="Y23" i="10"/>
  <c r="Y24" i="10"/>
  <c r="Y25" i="10"/>
  <c r="Y26" i="10"/>
  <c r="Y27" i="10"/>
  <c r="Y28" i="10"/>
  <c r="Y29" i="10"/>
  <c r="Y30" i="10"/>
  <c r="Y31" i="10"/>
  <c r="Y32" i="10"/>
  <c r="Y33" i="10"/>
  <c r="Y34" i="10"/>
  <c r="Y35" i="10"/>
  <c r="Y36" i="10"/>
  <c r="Y37" i="10"/>
  <c r="Y38" i="10"/>
  <c r="Y39" i="10"/>
  <c r="Y40" i="10"/>
  <c r="Y41" i="10"/>
  <c r="Y42" i="10"/>
  <c r="Y43" i="10"/>
  <c r="Y44" i="10"/>
  <c r="Y45" i="10"/>
  <c r="Y46" i="10"/>
  <c r="Y47" i="10"/>
  <c r="Y48" i="10"/>
  <c r="Y49" i="10"/>
  <c r="Y50" i="10"/>
  <c r="Y51" i="10"/>
  <c r="Y52" i="10"/>
  <c r="Y53" i="10"/>
  <c r="Y54" i="10"/>
  <c r="Y55" i="10"/>
  <c r="Y56" i="10"/>
  <c r="Y57" i="10"/>
  <c r="Y58" i="10"/>
  <c r="Y59" i="10"/>
  <c r="Y60" i="10"/>
  <c r="Y61" i="10"/>
  <c r="Y62" i="10"/>
  <c r="Y63" i="10"/>
  <c r="Y64" i="10"/>
  <c r="Y65" i="10"/>
  <c r="Y66" i="10"/>
  <c r="Y67" i="10"/>
  <c r="Y68" i="10"/>
  <c r="Y69" i="10"/>
  <c r="Y70" i="10"/>
  <c r="Y71" i="10"/>
  <c r="Y72" i="10"/>
  <c r="Y73" i="10"/>
  <c r="Y74" i="10"/>
  <c r="Y75" i="10"/>
  <c r="Y76" i="10"/>
  <c r="Y77" i="10"/>
  <c r="Y78" i="10"/>
  <c r="Y79" i="10"/>
  <c r="Y80" i="10"/>
  <c r="Y81" i="10"/>
  <c r="Y82" i="10"/>
  <c r="Y83" i="10"/>
  <c r="Y84" i="10"/>
  <c r="Y85" i="10"/>
  <c r="Y86" i="10"/>
  <c r="Y87" i="10"/>
  <c r="Y88" i="10"/>
  <c r="Y89" i="10"/>
  <c r="Y90" i="10"/>
  <c r="Y91" i="10"/>
  <c r="Y92" i="10"/>
  <c r="Y93" i="10"/>
  <c r="Y94" i="10"/>
  <c r="Y95" i="10"/>
  <c r="Y6" i="10"/>
  <c r="N7" i="10"/>
  <c r="N29" i="27" s="1"/>
  <c r="N8" i="10"/>
  <c r="M6" i="25" s="1"/>
  <c r="N9" i="10"/>
  <c r="M7" i="25" s="1"/>
  <c r="N10" i="10"/>
  <c r="N32" i="27" s="1"/>
  <c r="N11" i="10"/>
  <c r="N33" i="27" s="1"/>
  <c r="N12" i="10"/>
  <c r="N34" i="27" s="1"/>
  <c r="N13" i="10"/>
  <c r="M11" i="25" s="1"/>
  <c r="N14" i="10"/>
  <c r="M12" i="25" s="1"/>
  <c r="N15" i="10"/>
  <c r="N37" i="27" s="1"/>
  <c r="N16" i="10"/>
  <c r="M14" i="25" s="1"/>
  <c r="N17" i="10"/>
  <c r="N39" i="27" s="1"/>
  <c r="N18" i="10"/>
  <c r="M16" i="25" s="1"/>
  <c r="N19" i="10"/>
  <c r="M17" i="25" s="1"/>
  <c r="N20" i="10"/>
  <c r="M18" i="25" s="1"/>
  <c r="N21" i="10"/>
  <c r="N43" i="27" s="1"/>
  <c r="N22" i="10"/>
  <c r="M20" i="25" s="1"/>
  <c r="N23" i="10"/>
  <c r="N45" i="27" s="1"/>
  <c r="N24" i="10"/>
  <c r="M22" i="25" s="1"/>
  <c r="N25" i="10"/>
  <c r="M23" i="25" s="1"/>
  <c r="N26" i="10"/>
  <c r="N48" i="27" s="1"/>
  <c r="N27" i="10"/>
  <c r="M25" i="25" s="1"/>
  <c r="N28" i="10"/>
  <c r="M26" i="25" s="1"/>
  <c r="N29" i="10"/>
  <c r="M27" i="25" s="1"/>
  <c r="N30" i="10"/>
  <c r="N52" i="27" s="1"/>
  <c r="N31" i="10"/>
  <c r="M29" i="25" s="1"/>
  <c r="N32" i="10"/>
  <c r="M30" i="25" s="1"/>
  <c r="N33" i="10"/>
  <c r="N55" i="27" s="1"/>
  <c r="N34" i="10"/>
  <c r="N56" i="27" s="1"/>
  <c r="N35" i="10"/>
  <c r="M33" i="25" s="1"/>
  <c r="N36" i="10"/>
  <c r="M34" i="25" s="1"/>
  <c r="N37" i="10"/>
  <c r="M35" i="25" s="1"/>
  <c r="N38" i="10"/>
  <c r="N60" i="27" s="1"/>
  <c r="N39" i="10"/>
  <c r="M37" i="25" s="1"/>
  <c r="N40" i="10"/>
  <c r="M38" i="25" s="1"/>
  <c r="N41" i="10"/>
  <c r="N63" i="27" s="1"/>
  <c r="N42" i="10"/>
  <c r="N64" i="27" s="1"/>
  <c r="N43" i="10"/>
  <c r="M41" i="25" s="1"/>
  <c r="N44" i="10"/>
  <c r="M42" i="25" s="1"/>
  <c r="N45" i="10"/>
  <c r="M43" i="25" s="1"/>
  <c r="N46" i="10"/>
  <c r="N68" i="27" s="1"/>
  <c r="N47" i="10"/>
  <c r="M45" i="25" s="1"/>
  <c r="N48" i="10"/>
  <c r="M46" i="25" s="1"/>
  <c r="N49" i="10"/>
  <c r="N71" i="27" s="1"/>
  <c r="N50" i="10"/>
  <c r="N72" i="27" s="1"/>
  <c r="N51" i="10"/>
  <c r="M49" i="25" s="1"/>
  <c r="N52" i="10"/>
  <c r="M50" i="25" s="1"/>
  <c r="N53" i="10"/>
  <c r="N75" i="27" s="1"/>
  <c r="N54" i="10"/>
  <c r="M52" i="25" s="1"/>
  <c r="N55" i="10"/>
  <c r="M53" i="25" s="1"/>
  <c r="N56" i="10"/>
  <c r="M54" i="25" s="1"/>
  <c r="N57" i="10"/>
  <c r="M55" i="25" s="1"/>
  <c r="N58" i="10"/>
  <c r="N80" i="27" s="1"/>
  <c r="N59" i="10"/>
  <c r="N81" i="27" s="1"/>
  <c r="N60" i="10"/>
  <c r="M58" i="25" s="1"/>
  <c r="N61" i="10"/>
  <c r="N83" i="27" s="1"/>
  <c r="N62" i="10"/>
  <c r="N84" i="27" s="1"/>
  <c r="N63" i="10"/>
  <c r="N85" i="27" s="1"/>
  <c r="N64" i="10"/>
  <c r="M62" i="25" s="1"/>
  <c r="N65" i="10"/>
  <c r="N87" i="27" s="1"/>
  <c r="N66" i="10"/>
  <c r="M64" i="25" s="1"/>
  <c r="N67" i="10"/>
  <c r="N89" i="27" s="1"/>
  <c r="N68" i="10"/>
  <c r="N90" i="27" s="1"/>
  <c r="N69" i="10"/>
  <c r="M67" i="25" s="1"/>
  <c r="N70" i="10"/>
  <c r="N92" i="27" s="1"/>
  <c r="N71" i="10"/>
  <c r="N93" i="27" s="1"/>
  <c r="N72" i="10"/>
  <c r="M70" i="25" s="1"/>
  <c r="N73" i="10"/>
  <c r="N95" i="27" s="1"/>
  <c r="N74" i="10"/>
  <c r="N96" i="27" s="1"/>
  <c r="N75" i="10"/>
  <c r="N97" i="27" s="1"/>
  <c r="N76" i="10"/>
  <c r="M74" i="25" s="1"/>
  <c r="N77" i="10"/>
  <c r="N99" i="27" s="1"/>
  <c r="N78" i="10"/>
  <c r="N100" i="27" s="1"/>
  <c r="N79" i="10"/>
  <c r="M77" i="25" s="1"/>
  <c r="N80" i="10"/>
  <c r="M78" i="25" s="1"/>
  <c r="N81" i="10"/>
  <c r="N103" i="27" s="1"/>
  <c r="N82" i="10"/>
  <c r="M80" i="25" s="1"/>
  <c r="N83" i="10"/>
  <c r="N105" i="27" s="1"/>
  <c r="N84" i="10"/>
  <c r="M82" i="25" s="1"/>
  <c r="N85" i="10"/>
  <c r="M83" i="25" s="1"/>
  <c r="N86" i="10"/>
  <c r="N108" i="27" s="1"/>
  <c r="N87" i="10"/>
  <c r="N109" i="27" s="1"/>
  <c r="N88" i="10"/>
  <c r="M86" i="25" s="1"/>
  <c r="N89" i="10"/>
  <c r="N111" i="27" s="1"/>
  <c r="N90" i="10"/>
  <c r="N112" i="27" s="1"/>
  <c r="N91" i="10"/>
  <c r="M89" i="25" s="1"/>
  <c r="N92" i="10"/>
  <c r="M90" i="25" s="1"/>
  <c r="N93" i="10"/>
  <c r="M91" i="25" s="1"/>
  <c r="N94" i="10"/>
  <c r="M92" i="25" s="1"/>
  <c r="N95" i="10"/>
  <c r="M93" i="25" s="1"/>
  <c r="M47" i="25" l="1"/>
  <c r="M75" i="25"/>
  <c r="N82" i="27"/>
  <c r="N104" i="27"/>
  <c r="M31" i="25"/>
  <c r="M71" i="25"/>
  <c r="M32" i="25"/>
  <c r="M72" i="25"/>
  <c r="N79" i="27"/>
  <c r="N102" i="27"/>
  <c r="M56" i="25"/>
  <c r="M79" i="25"/>
  <c r="N86" i="27"/>
  <c r="N110" i="27"/>
  <c r="M59" i="25"/>
  <c r="N88" i="27"/>
  <c r="M63" i="25"/>
  <c r="N50" i="27"/>
  <c r="N91" i="27"/>
  <c r="N51" i="27"/>
  <c r="N94" i="27"/>
  <c r="M69" i="25"/>
  <c r="M21" i="25"/>
  <c r="M66" i="25"/>
  <c r="N113" i="27"/>
  <c r="M57" i="25"/>
  <c r="M61" i="25"/>
  <c r="M68" i="25"/>
  <c r="M76" i="25"/>
  <c r="M88" i="25"/>
  <c r="N117" i="27"/>
  <c r="M60" i="25"/>
  <c r="N101" i="27"/>
  <c r="M19" i="25"/>
  <c r="N98" i="27"/>
  <c r="M65" i="25"/>
  <c r="M73" i="25"/>
  <c r="M81" i="25"/>
  <c r="M87" i="25"/>
  <c r="M28" i="25"/>
  <c r="N116" i="27"/>
  <c r="N78" i="27"/>
  <c r="M44" i="25"/>
  <c r="N66" i="27"/>
  <c r="N58" i="27"/>
  <c r="M39" i="25"/>
  <c r="N59" i="27"/>
  <c r="M36" i="25"/>
  <c r="N115" i="27"/>
  <c r="N114" i="27"/>
  <c r="M85" i="25"/>
  <c r="N107" i="27"/>
  <c r="M84" i="25"/>
  <c r="N106" i="27"/>
  <c r="N76" i="27"/>
  <c r="M51" i="25"/>
  <c r="N77" i="27"/>
  <c r="N74" i="27"/>
  <c r="M48" i="25"/>
  <c r="N67" i="27"/>
  <c r="M40" i="25"/>
  <c r="N47" i="27"/>
  <c r="M24" i="25"/>
  <c r="N31" i="27"/>
  <c r="N38" i="27"/>
  <c r="N54" i="27"/>
  <c r="N62" i="27"/>
  <c r="N70" i="27"/>
  <c r="M5" i="25"/>
  <c r="N49" i="27"/>
  <c r="N53" i="27"/>
  <c r="N57" i="27"/>
  <c r="N61" i="27"/>
  <c r="N65" i="27"/>
  <c r="N69" i="27"/>
  <c r="N73" i="27"/>
  <c r="N30" i="27"/>
  <c r="M15" i="25"/>
  <c r="M10" i="25"/>
  <c r="N46" i="27"/>
  <c r="N44" i="27"/>
  <c r="N42" i="27"/>
  <c r="N41" i="27"/>
  <c r="N40" i="27"/>
  <c r="M13" i="25"/>
  <c r="N35" i="27"/>
  <c r="N36" i="27"/>
  <c r="M9" i="25"/>
  <c r="M8" i="25"/>
  <c r="X95" i="10"/>
  <c r="X94" i="10"/>
  <c r="X93" i="10"/>
  <c r="X92" i="10"/>
  <c r="X91" i="10"/>
  <c r="X90" i="10"/>
  <c r="X89" i="10"/>
  <c r="X88" i="10"/>
  <c r="X87" i="10"/>
  <c r="X86" i="10"/>
  <c r="X85" i="10"/>
  <c r="X84" i="10"/>
  <c r="X83" i="10"/>
  <c r="X82" i="10"/>
  <c r="X81" i="10"/>
  <c r="X80" i="10"/>
  <c r="X79" i="10"/>
  <c r="X78" i="10"/>
  <c r="X77" i="10"/>
  <c r="X76" i="10"/>
  <c r="X75" i="10"/>
  <c r="X74" i="10"/>
  <c r="X73" i="10"/>
  <c r="X72" i="10"/>
  <c r="X71" i="10"/>
  <c r="X70" i="10"/>
  <c r="X69" i="10"/>
  <c r="X68" i="10"/>
  <c r="X67" i="10"/>
  <c r="X66" i="10"/>
  <c r="X65" i="10"/>
  <c r="X64" i="10"/>
  <c r="X63" i="10"/>
  <c r="X62" i="10"/>
  <c r="X61" i="10"/>
  <c r="X60" i="10"/>
  <c r="X59" i="10"/>
  <c r="X58" i="10"/>
  <c r="X57" i="10"/>
  <c r="X56" i="10"/>
  <c r="X55" i="10"/>
  <c r="X54" i="10"/>
  <c r="X53" i="10"/>
  <c r="X52" i="10"/>
  <c r="X51" i="10"/>
  <c r="X50" i="10"/>
  <c r="X49" i="10"/>
  <c r="X48" i="10"/>
  <c r="X47" i="10"/>
  <c r="X46" i="10"/>
  <c r="X45" i="10"/>
  <c r="X44" i="10"/>
  <c r="X43" i="10"/>
  <c r="X42" i="10"/>
  <c r="X41" i="10"/>
  <c r="X40" i="10"/>
  <c r="X39" i="10"/>
  <c r="X38" i="10"/>
  <c r="X37" i="10"/>
  <c r="X36" i="10"/>
  <c r="X35" i="10"/>
  <c r="X34" i="10"/>
  <c r="X33" i="10"/>
  <c r="X32" i="10"/>
  <c r="X31" i="10"/>
  <c r="X30" i="10"/>
  <c r="X29" i="10"/>
  <c r="X28" i="10"/>
  <c r="X27" i="10"/>
  <c r="X26" i="10"/>
  <c r="X25" i="10"/>
  <c r="X24" i="10"/>
  <c r="X23" i="10"/>
  <c r="X22" i="10"/>
  <c r="X21" i="10"/>
  <c r="X20" i="10"/>
  <c r="X19" i="10"/>
  <c r="X18" i="10"/>
  <c r="X17" i="10"/>
  <c r="X16" i="10"/>
  <c r="X15" i="10"/>
  <c r="X14" i="10"/>
  <c r="X13" i="10"/>
  <c r="X12" i="10"/>
  <c r="X11" i="10"/>
  <c r="X10" i="10"/>
  <c r="X9" i="10"/>
  <c r="X8" i="10"/>
  <c r="X7" i="10"/>
  <c r="Y4" i="10"/>
  <c r="X116" i="27" l="1"/>
  <c r="Y92" i="39" s="1"/>
  <c r="W92" i="25"/>
  <c r="X92" i="29" s="1"/>
  <c r="X117" i="27"/>
  <c r="Y93" i="39" s="1"/>
  <c r="W93" i="25"/>
  <c r="X93" i="29" s="1"/>
  <c r="X115" i="27"/>
  <c r="Y91" i="39" s="1"/>
  <c r="W91" i="25"/>
  <c r="X91" i="29" s="1"/>
  <c r="X55" i="27"/>
  <c r="Y31" i="39" s="1"/>
  <c r="W31" i="25"/>
  <c r="X31" i="29" s="1"/>
  <c r="W47" i="25"/>
  <c r="X47" i="29" s="1"/>
  <c r="X71" i="27"/>
  <c r="Y47" i="39" s="1"/>
  <c r="W63" i="25"/>
  <c r="X63" i="29" s="1"/>
  <c r="X87" i="27"/>
  <c r="Y63" i="39" s="1"/>
  <c r="W79" i="25"/>
  <c r="X79" i="29" s="1"/>
  <c r="X103" i="27"/>
  <c r="Y79" i="39" s="1"/>
  <c r="W24" i="25"/>
  <c r="X24" i="29" s="1"/>
  <c r="X48" i="27"/>
  <c r="Y24" i="39" s="1"/>
  <c r="W40" i="25"/>
  <c r="X40" i="29" s="1"/>
  <c r="X64" i="27"/>
  <c r="Y40" i="39" s="1"/>
  <c r="W56" i="25"/>
  <c r="X56" i="29" s="1"/>
  <c r="X80" i="27"/>
  <c r="Y56" i="39" s="1"/>
  <c r="W64" i="25"/>
  <c r="X64" i="29" s="1"/>
  <c r="X88" i="27"/>
  <c r="Y64" i="39" s="1"/>
  <c r="W72" i="25"/>
  <c r="X72" i="29" s="1"/>
  <c r="X96" i="27"/>
  <c r="Y72" i="39" s="1"/>
  <c r="W80" i="25"/>
  <c r="X80" i="29" s="1"/>
  <c r="X104" i="27"/>
  <c r="Y80" i="39" s="1"/>
  <c r="W88" i="25"/>
  <c r="X88" i="29" s="1"/>
  <c r="X112" i="27"/>
  <c r="Y88" i="39" s="1"/>
  <c r="W33" i="25"/>
  <c r="X33" i="29" s="1"/>
  <c r="X57" i="27"/>
  <c r="Y33" i="39" s="1"/>
  <c r="W49" i="25"/>
  <c r="X49" i="29" s="1"/>
  <c r="X73" i="27"/>
  <c r="Y49" i="39" s="1"/>
  <c r="X89" i="27"/>
  <c r="Y65" i="39" s="1"/>
  <c r="W65" i="25"/>
  <c r="X65" i="29" s="1"/>
  <c r="X105" i="27"/>
  <c r="Y81" i="39" s="1"/>
  <c r="W81" i="25"/>
  <c r="X81" i="29" s="1"/>
  <c r="X58" i="27"/>
  <c r="Y34" i="39" s="1"/>
  <c r="W34" i="25"/>
  <c r="X34" i="29" s="1"/>
  <c r="W50" i="25"/>
  <c r="X50" i="29" s="1"/>
  <c r="X74" i="27"/>
  <c r="Y50" i="39" s="1"/>
  <c r="W66" i="25"/>
  <c r="X66" i="29" s="1"/>
  <c r="X90" i="27"/>
  <c r="Y66" i="39" s="1"/>
  <c r="X67" i="27"/>
  <c r="Y43" i="39" s="1"/>
  <c r="W43" i="25"/>
  <c r="X43" i="29" s="1"/>
  <c r="W67" i="25"/>
  <c r="X67" i="29" s="1"/>
  <c r="X91" i="27"/>
  <c r="Y67" i="39" s="1"/>
  <c r="X47" i="27"/>
  <c r="Y23" i="39" s="1"/>
  <c r="W23" i="25"/>
  <c r="X23" i="29" s="1"/>
  <c r="W39" i="25"/>
  <c r="X39" i="29" s="1"/>
  <c r="X63" i="27"/>
  <c r="Y39" i="39" s="1"/>
  <c r="X79" i="27"/>
  <c r="Y55" i="39" s="1"/>
  <c r="W55" i="25"/>
  <c r="X55" i="29" s="1"/>
  <c r="W71" i="25"/>
  <c r="X71" i="29" s="1"/>
  <c r="X95" i="27"/>
  <c r="Y71" i="39" s="1"/>
  <c r="W87" i="25"/>
  <c r="X87" i="29" s="1"/>
  <c r="X111" i="27"/>
  <c r="Y87" i="39" s="1"/>
  <c r="X56" i="27"/>
  <c r="Y32" i="39" s="1"/>
  <c r="W32" i="25"/>
  <c r="X32" i="29" s="1"/>
  <c r="W48" i="25"/>
  <c r="X48" i="29" s="1"/>
  <c r="X72" i="27"/>
  <c r="Y48" i="39" s="1"/>
  <c r="X49" i="27"/>
  <c r="Y25" i="39" s="1"/>
  <c r="W25" i="25"/>
  <c r="X25" i="29" s="1"/>
  <c r="X65" i="27"/>
  <c r="Y41" i="39" s="1"/>
  <c r="W41" i="25"/>
  <c r="X41" i="29" s="1"/>
  <c r="X81" i="27"/>
  <c r="Y57" i="39" s="1"/>
  <c r="W57" i="25"/>
  <c r="X57" i="29" s="1"/>
  <c r="X97" i="27"/>
  <c r="Y73" i="39" s="1"/>
  <c r="W73" i="25"/>
  <c r="X73" i="29" s="1"/>
  <c r="X113" i="27"/>
  <c r="Y89" i="39" s="1"/>
  <c r="W89" i="25"/>
  <c r="X89" i="29" s="1"/>
  <c r="W26" i="25"/>
  <c r="X26" i="29" s="1"/>
  <c r="X50" i="27"/>
  <c r="Y26" i="39" s="1"/>
  <c r="X66" i="27"/>
  <c r="Y42" i="39" s="1"/>
  <c r="W42" i="25"/>
  <c r="X42" i="29" s="1"/>
  <c r="W58" i="25"/>
  <c r="X58" i="29" s="1"/>
  <c r="X82" i="27"/>
  <c r="Y58" i="39" s="1"/>
  <c r="W74" i="25"/>
  <c r="X74" i="29" s="1"/>
  <c r="X98" i="27"/>
  <c r="Y74" i="39" s="1"/>
  <c r="W82" i="25"/>
  <c r="X82" i="29" s="1"/>
  <c r="X106" i="27"/>
  <c r="Y82" i="39" s="1"/>
  <c r="W90" i="25"/>
  <c r="X90" i="29" s="1"/>
  <c r="X114" i="27"/>
  <c r="Y90" i="39" s="1"/>
  <c r="W27" i="25"/>
  <c r="X27" i="29" s="1"/>
  <c r="X51" i="27"/>
  <c r="Y27" i="39" s="1"/>
  <c r="W35" i="25"/>
  <c r="X35" i="29" s="1"/>
  <c r="X59" i="27"/>
  <c r="Y35" i="39" s="1"/>
  <c r="W51" i="25"/>
  <c r="X51" i="29" s="1"/>
  <c r="X75" i="27"/>
  <c r="Y51" i="39" s="1"/>
  <c r="W59" i="25"/>
  <c r="X59" i="29" s="1"/>
  <c r="X83" i="27"/>
  <c r="Y59" i="39" s="1"/>
  <c r="W75" i="25"/>
  <c r="X75" i="29" s="1"/>
  <c r="X99" i="27"/>
  <c r="Y75" i="39" s="1"/>
  <c r="W83" i="25"/>
  <c r="X83" i="29" s="1"/>
  <c r="X107" i="27"/>
  <c r="Y83" i="39" s="1"/>
  <c r="W28" i="25"/>
  <c r="X28" i="29" s="1"/>
  <c r="X52" i="27"/>
  <c r="Y28" i="39" s="1"/>
  <c r="W36" i="25"/>
  <c r="X36" i="29" s="1"/>
  <c r="X60" i="27"/>
  <c r="Y36" i="39" s="1"/>
  <c r="W44" i="25"/>
  <c r="X44" i="29" s="1"/>
  <c r="X68" i="27"/>
  <c r="Y44" i="39" s="1"/>
  <c r="W52" i="25"/>
  <c r="X52" i="29" s="1"/>
  <c r="X76" i="27"/>
  <c r="Y52" i="39" s="1"/>
  <c r="W60" i="25"/>
  <c r="X60" i="29" s="1"/>
  <c r="X84" i="27"/>
  <c r="Y60" i="39" s="1"/>
  <c r="W68" i="25"/>
  <c r="X68" i="29" s="1"/>
  <c r="X92" i="27"/>
  <c r="Y68" i="39" s="1"/>
  <c r="X100" i="27"/>
  <c r="Y76" i="39" s="1"/>
  <c r="W76" i="25"/>
  <c r="X76" i="29" s="1"/>
  <c r="W84" i="25"/>
  <c r="X84" i="29" s="1"/>
  <c r="X108" i="27"/>
  <c r="Y84" i="39" s="1"/>
  <c r="W29" i="25"/>
  <c r="X29" i="29" s="1"/>
  <c r="X53" i="27"/>
  <c r="Y29" i="39" s="1"/>
  <c r="W37" i="25"/>
  <c r="X37" i="29" s="1"/>
  <c r="X61" i="27"/>
  <c r="Y37" i="39" s="1"/>
  <c r="X69" i="27"/>
  <c r="Y45" i="39" s="1"/>
  <c r="W45" i="25"/>
  <c r="X45" i="29" s="1"/>
  <c r="X77" i="27"/>
  <c r="Y53" i="39" s="1"/>
  <c r="W53" i="25"/>
  <c r="X53" i="29" s="1"/>
  <c r="X85" i="27"/>
  <c r="Y61" i="39" s="1"/>
  <c r="W61" i="25"/>
  <c r="X61" i="29" s="1"/>
  <c r="X93" i="27"/>
  <c r="Y69" i="39" s="1"/>
  <c r="W69" i="25"/>
  <c r="X69" i="29" s="1"/>
  <c r="X101" i="27"/>
  <c r="Y77" i="39" s="1"/>
  <c r="W77" i="25"/>
  <c r="X77" i="29" s="1"/>
  <c r="X109" i="27"/>
  <c r="Y85" i="39" s="1"/>
  <c r="W85" i="25"/>
  <c r="X85" i="29" s="1"/>
  <c r="W30" i="25"/>
  <c r="X30" i="29" s="1"/>
  <c r="X54" i="27"/>
  <c r="Y30" i="39" s="1"/>
  <c r="W38" i="25"/>
  <c r="X38" i="29" s="1"/>
  <c r="X62" i="27"/>
  <c r="Y38" i="39" s="1"/>
  <c r="W46" i="25"/>
  <c r="X46" i="29" s="1"/>
  <c r="X70" i="27"/>
  <c r="Y46" i="39" s="1"/>
  <c r="W54" i="25"/>
  <c r="X54" i="29" s="1"/>
  <c r="X78" i="27"/>
  <c r="Y54" i="39" s="1"/>
  <c r="W62" i="25"/>
  <c r="X62" i="29" s="1"/>
  <c r="X86" i="27"/>
  <c r="Y62" i="39" s="1"/>
  <c r="W70" i="25"/>
  <c r="X70" i="29" s="1"/>
  <c r="X94" i="27"/>
  <c r="Y70" i="39" s="1"/>
  <c r="W78" i="25"/>
  <c r="X78" i="29" s="1"/>
  <c r="X102" i="27"/>
  <c r="Y78" i="39" s="1"/>
  <c r="W86" i="25"/>
  <c r="X86" i="29" s="1"/>
  <c r="X110" i="27"/>
  <c r="Y86" i="39" s="1"/>
  <c r="X46" i="27"/>
  <c r="Y22" i="39" s="1"/>
  <c r="W22" i="25"/>
  <c r="X22" i="29" s="1"/>
  <c r="W21" i="25"/>
  <c r="X21" i="29" s="1"/>
  <c r="X45" i="27"/>
  <c r="Y21" i="39" s="1"/>
  <c r="X44" i="27"/>
  <c r="Y20" i="39" s="1"/>
  <c r="W20" i="25"/>
  <c r="X20" i="29" s="1"/>
  <c r="X43" i="27"/>
  <c r="Y19" i="39" s="1"/>
  <c r="W19" i="25"/>
  <c r="X19" i="29" s="1"/>
  <c r="X42" i="27"/>
  <c r="Y18" i="39" s="1"/>
  <c r="W18" i="25"/>
  <c r="X18" i="29" s="1"/>
  <c r="X41" i="27"/>
  <c r="Y17" i="39" s="1"/>
  <c r="W17" i="25"/>
  <c r="X17" i="29" s="1"/>
  <c r="X40" i="27"/>
  <c r="Y16" i="39" s="1"/>
  <c r="W16" i="25"/>
  <c r="X16" i="29" s="1"/>
  <c r="X39" i="27"/>
  <c r="Y15" i="39" s="1"/>
  <c r="W15" i="25"/>
  <c r="X15" i="29" s="1"/>
  <c r="X38" i="27"/>
  <c r="Y14" i="39" s="1"/>
  <c r="W14" i="25"/>
  <c r="X14" i="29" s="1"/>
  <c r="X37" i="27"/>
  <c r="Y13" i="39" s="1"/>
  <c r="W13" i="25"/>
  <c r="X13" i="29" s="1"/>
  <c r="X36" i="27"/>
  <c r="Y12" i="39" s="1"/>
  <c r="W12" i="25"/>
  <c r="X12" i="29" s="1"/>
  <c r="W11" i="25"/>
  <c r="X11" i="29" s="1"/>
  <c r="X35" i="27"/>
  <c r="Y11" i="39" s="1"/>
  <c r="X34" i="27"/>
  <c r="Y10" i="39" s="1"/>
  <c r="W10" i="25"/>
  <c r="X10" i="29" s="1"/>
  <c r="W9" i="25"/>
  <c r="X9" i="29" s="1"/>
  <c r="X33" i="27"/>
  <c r="Y9" i="39" s="1"/>
  <c r="W8" i="25"/>
  <c r="X8" i="29" s="1"/>
  <c r="X32" i="27"/>
  <c r="Y8" i="39" s="1"/>
  <c r="W7" i="25"/>
  <c r="X7" i="29" s="1"/>
  <c r="X31" i="27"/>
  <c r="Y7" i="39" s="1"/>
  <c r="W6" i="25"/>
  <c r="X6" i="29" s="1"/>
  <c r="X30" i="27"/>
  <c r="Y6" i="39" s="1"/>
  <c r="X29" i="27"/>
  <c r="Y5" i="39" s="1"/>
  <c r="W5" i="25"/>
  <c r="X5" i="29" s="1"/>
  <c r="M8" i="10"/>
  <c r="M7" i="10"/>
  <c r="X6" i="10"/>
  <c r="L6" i="25" l="1"/>
  <c r="M6" i="29" s="1"/>
  <c r="M30" i="27"/>
  <c r="M6" i="39" s="1"/>
  <c r="M29" i="27"/>
  <c r="M5" i="39" s="1"/>
  <c r="L5" i="25"/>
  <c r="M5" i="29" s="1"/>
  <c r="X28" i="27"/>
  <c r="Y4" i="39" s="1"/>
  <c r="W4" i="25"/>
  <c r="X4" i="29" s="1"/>
  <c r="C184" i="27" l="1"/>
  <c r="AP259" i="38" s="1"/>
  <c r="C183" i="27"/>
  <c r="AP258" i="38" s="1"/>
  <c r="C182" i="27"/>
  <c r="AP257" i="38" s="1"/>
  <c r="C181" i="27"/>
  <c r="AP256" i="38" s="1"/>
  <c r="C175" i="27"/>
  <c r="AP231" i="38" s="1"/>
  <c r="C174" i="27"/>
  <c r="AP230" i="38" s="1"/>
  <c r="C173" i="27"/>
  <c r="AP229" i="38" s="1"/>
  <c r="C172" i="27"/>
  <c r="AP228" i="38" s="1"/>
  <c r="C166" i="27"/>
  <c r="AP205" i="38" s="1"/>
  <c r="C165" i="27"/>
  <c r="AP204" i="38" s="1"/>
  <c r="C164" i="27"/>
  <c r="AP203" i="38" s="1"/>
  <c r="C163" i="27"/>
  <c r="AP202" i="38" s="1"/>
  <c r="C155" i="27"/>
  <c r="AP176" i="38" s="1"/>
  <c r="C154" i="27"/>
  <c r="AP175" i="38" s="1"/>
  <c r="C153" i="27"/>
  <c r="AP174" i="38" s="1"/>
  <c r="C152" i="27"/>
  <c r="AP173" i="38" s="1"/>
  <c r="C146" i="27"/>
  <c r="C145" i="27"/>
  <c r="C144" i="27"/>
  <c r="C143" i="27"/>
  <c r="C123" i="27"/>
  <c r="AP57" i="38" s="1"/>
  <c r="C122" i="27"/>
  <c r="AP56" i="38" s="1"/>
  <c r="C121" i="27"/>
  <c r="AP55" i="38" s="1"/>
  <c r="C120" i="27"/>
  <c r="AP54" i="38" s="1"/>
  <c r="C119" i="27"/>
  <c r="AP53" i="38" s="1"/>
  <c r="C4" i="27" l="1"/>
  <c r="B29" i="42" s="1"/>
  <c r="C8" i="27"/>
  <c r="B34" i="42" s="1"/>
  <c r="C10" i="27"/>
  <c r="B37" i="42" s="1"/>
  <c r="C12" i="27"/>
  <c r="B40" i="42" s="1"/>
  <c r="C14" i="27"/>
  <c r="B43" i="42" s="1"/>
  <c r="E4" i="14"/>
  <c r="E6" i="14" s="1"/>
  <c r="B20" i="11"/>
  <c r="D15" i="10"/>
  <c r="E56" i="14"/>
  <c r="E55" i="14"/>
  <c r="E57" i="14" s="1"/>
  <c r="E52" i="14"/>
  <c r="E51" i="14"/>
  <c r="E53" i="14" s="1"/>
  <c r="E48" i="14"/>
  <c r="E47" i="14"/>
  <c r="E49" i="14" s="1"/>
  <c r="E44" i="14"/>
  <c r="E43" i="14"/>
  <c r="E45" i="14" s="1"/>
  <c r="E40" i="14"/>
  <c r="E39" i="14"/>
  <c r="E41" i="14" s="1"/>
  <c r="E36" i="14"/>
  <c r="E35" i="14"/>
  <c r="E37" i="14" s="1"/>
  <c r="E32" i="14"/>
  <c r="E31" i="14"/>
  <c r="E33" i="14" s="1"/>
  <c r="E28" i="14"/>
  <c r="E27" i="14"/>
  <c r="E29" i="14"/>
  <c r="E20" i="14"/>
  <c r="E24" i="14"/>
  <c r="E23" i="14"/>
  <c r="E25" i="14" s="1"/>
  <c r="G32" i="11"/>
  <c r="E18" i="27" s="1"/>
  <c r="D48" i="42" s="1"/>
  <c r="E19" i="14"/>
  <c r="E21" i="14" s="1"/>
  <c r="E8" i="14"/>
  <c r="O20" i="11" s="1"/>
  <c r="G34" i="11"/>
  <c r="I34" i="11" s="1"/>
  <c r="F34" i="11" s="1"/>
  <c r="G33" i="11"/>
  <c r="I33" i="11" s="1"/>
  <c r="G31" i="11"/>
  <c r="E17" i="27" s="1"/>
  <c r="D47" i="42" s="1"/>
  <c r="G30" i="11"/>
  <c r="I30" i="11" s="1"/>
  <c r="G26" i="11"/>
  <c r="E13" i="27" s="1"/>
  <c r="D42" i="42" s="1"/>
  <c r="G25" i="11"/>
  <c r="E12" i="27" s="1"/>
  <c r="D41" i="42" s="1"/>
  <c r="AJ5" i="10"/>
  <c r="AI5" i="10"/>
  <c r="C142" i="27"/>
  <c r="AT150" i="38" s="1"/>
  <c r="C141" i="27"/>
  <c r="AT149" i="38" s="1"/>
  <c r="C140" i="27"/>
  <c r="AT148" i="38" s="1"/>
  <c r="C139" i="27"/>
  <c r="AT147" i="38" s="1"/>
  <c r="C138" i="27"/>
  <c r="AT146" i="38" s="1"/>
  <c r="C180" i="27"/>
  <c r="AT259" i="38" s="1"/>
  <c r="C179" i="27"/>
  <c r="AT258" i="38" s="1"/>
  <c r="C178" i="27"/>
  <c r="AT257" i="38" s="1"/>
  <c r="C177" i="27"/>
  <c r="AT256" i="38" s="1"/>
  <c r="C176" i="27"/>
  <c r="AT255" i="38" s="1"/>
  <c r="C171" i="27"/>
  <c r="AT231" i="38" s="1"/>
  <c r="C170" i="27"/>
  <c r="AT230" i="38" s="1"/>
  <c r="C169" i="27"/>
  <c r="AT229" i="38" s="1"/>
  <c r="C168" i="27"/>
  <c r="AT228" i="38" s="1"/>
  <c r="C167" i="27"/>
  <c r="AT227" i="38" s="1"/>
  <c r="C162" i="27"/>
  <c r="AT207" i="38" s="1"/>
  <c r="C161" i="27"/>
  <c r="AT206" i="38" s="1"/>
  <c r="C160" i="27"/>
  <c r="AT205" i="38" s="1"/>
  <c r="C159" i="27"/>
  <c r="AT204" i="38" s="1"/>
  <c r="C158" i="27"/>
  <c r="AT203" i="38" s="1"/>
  <c r="C157" i="27"/>
  <c r="AT202" i="38" s="1"/>
  <c r="C156" i="27"/>
  <c r="AT201" i="38" s="1"/>
  <c r="C151" i="27"/>
  <c r="AT176" i="38" s="1"/>
  <c r="C150" i="27"/>
  <c r="AT175" i="38" s="1"/>
  <c r="C149" i="27"/>
  <c r="AT174" i="38" s="1"/>
  <c r="C148" i="27"/>
  <c r="AT173" i="38" s="1"/>
  <c r="C147" i="27"/>
  <c r="AT172" i="38" s="1"/>
  <c r="C137" i="27"/>
  <c r="AP150" i="38" s="1"/>
  <c r="C136" i="27"/>
  <c r="AP149" i="38" s="1"/>
  <c r="C135" i="27"/>
  <c r="AP148" i="38" s="1"/>
  <c r="C134" i="27"/>
  <c r="AP147" i="38" s="1"/>
  <c r="C125" i="27"/>
  <c r="C126" i="27"/>
  <c r="C127" i="27"/>
  <c r="C128" i="27"/>
  <c r="C124" i="27"/>
  <c r="C129" i="27"/>
  <c r="C130" i="27"/>
  <c r="C131" i="27"/>
  <c r="C132" i="27"/>
  <c r="C133" i="27"/>
  <c r="C27" i="27"/>
  <c r="B66" i="42" s="1"/>
  <c r="C26" i="27"/>
  <c r="B64" i="42" s="1"/>
  <c r="C25" i="27"/>
  <c r="B62" i="42" s="1"/>
  <c r="D24" i="27"/>
  <c r="C61" i="42" s="1"/>
  <c r="C211" i="38" s="1"/>
  <c r="C24" i="27"/>
  <c r="B60" i="42" s="1"/>
  <c r="C22" i="27"/>
  <c r="B57" i="42" s="1"/>
  <c r="B15" i="11"/>
  <c r="D5" i="27" s="1"/>
  <c r="C31" i="42" s="1"/>
  <c r="D302" i="38" s="1"/>
  <c r="B17" i="11"/>
  <c r="D7" i="27" s="1"/>
  <c r="C33" i="42" s="1"/>
  <c r="D304" i="38" s="1"/>
  <c r="D8" i="27"/>
  <c r="C35" i="42" s="1"/>
  <c r="D306" i="38" s="1"/>
  <c r="B25" i="11"/>
  <c r="D12" i="27" s="1"/>
  <c r="C41" i="42" s="1"/>
  <c r="D312" i="38" s="1"/>
  <c r="B26" i="11"/>
  <c r="D13" i="27" s="1"/>
  <c r="C42" i="42" s="1"/>
  <c r="D313" i="38" s="1"/>
  <c r="C85" i="10"/>
  <c r="C86" i="10"/>
  <c r="C87" i="10"/>
  <c r="C88" i="10"/>
  <c r="C89" i="10"/>
  <c r="C90" i="10"/>
  <c r="C91" i="10"/>
  <c r="C92" i="10"/>
  <c r="C93" i="10"/>
  <c r="C94" i="10"/>
  <c r="C95" i="10"/>
  <c r="C84" i="10"/>
  <c r="D84" i="10"/>
  <c r="D85" i="10"/>
  <c r="D88" i="10"/>
  <c r="D90" i="10"/>
  <c r="D91" i="10"/>
  <c r="E95" i="10"/>
  <c r="E94" i="10"/>
  <c r="E93" i="10"/>
  <c r="E92" i="10"/>
  <c r="E91" i="10"/>
  <c r="E90" i="10"/>
  <c r="E89" i="10"/>
  <c r="E88" i="10"/>
  <c r="E87" i="10"/>
  <c r="E86" i="10"/>
  <c r="E85" i="10"/>
  <c r="E84" i="10"/>
  <c r="E83" i="10"/>
  <c r="C66" i="10"/>
  <c r="C67" i="10"/>
  <c r="C68" i="10"/>
  <c r="C69" i="10"/>
  <c r="C70" i="10"/>
  <c r="C71" i="10"/>
  <c r="C72" i="10"/>
  <c r="C73" i="10"/>
  <c r="C74" i="10"/>
  <c r="C75" i="10"/>
  <c r="C76" i="10"/>
  <c r="C77" i="10"/>
  <c r="C78" i="10"/>
  <c r="C79" i="10"/>
  <c r="C80" i="10"/>
  <c r="C81" i="10"/>
  <c r="C82" i="10"/>
  <c r="C83" i="10"/>
  <c r="C65" i="10"/>
  <c r="D65" i="10"/>
  <c r="D70" i="10"/>
  <c r="D74" i="10"/>
  <c r="D77" i="10"/>
  <c r="D80" i="10"/>
  <c r="E82" i="10"/>
  <c r="O82" i="10" s="1"/>
  <c r="E81" i="10"/>
  <c r="E80" i="10"/>
  <c r="P80" i="10" s="1"/>
  <c r="E79" i="10"/>
  <c r="E78" i="10"/>
  <c r="Q78" i="10" s="1"/>
  <c r="E77" i="10"/>
  <c r="E76" i="10"/>
  <c r="Q76" i="10" s="1"/>
  <c r="E75" i="10"/>
  <c r="E74" i="10"/>
  <c r="E73" i="10"/>
  <c r="E72" i="10"/>
  <c r="E71" i="10"/>
  <c r="E70" i="10"/>
  <c r="E69" i="10"/>
  <c r="E68" i="10"/>
  <c r="G68" i="10" s="1"/>
  <c r="E67" i="10"/>
  <c r="E66" i="10"/>
  <c r="E65" i="10"/>
  <c r="E64" i="10"/>
  <c r="C52" i="10"/>
  <c r="C53" i="10"/>
  <c r="C54" i="10"/>
  <c r="C55" i="10"/>
  <c r="C56" i="10"/>
  <c r="C57" i="10"/>
  <c r="C58" i="10"/>
  <c r="C59" i="10"/>
  <c r="C60" i="10"/>
  <c r="C61" i="10"/>
  <c r="C62" i="10"/>
  <c r="C63" i="10"/>
  <c r="C64" i="10"/>
  <c r="C51" i="10"/>
  <c r="E51" i="10"/>
  <c r="D51" i="10"/>
  <c r="D54" i="10"/>
  <c r="D55" i="10"/>
  <c r="D59" i="10" s="1"/>
  <c r="D60" i="10"/>
  <c r="D63" i="10"/>
  <c r="E63" i="10"/>
  <c r="E62" i="10"/>
  <c r="E61" i="10"/>
  <c r="E60" i="10"/>
  <c r="E59" i="10"/>
  <c r="E58" i="10"/>
  <c r="E57" i="10"/>
  <c r="E56" i="10"/>
  <c r="E55" i="10"/>
  <c r="O55" i="10" s="1"/>
  <c r="E54" i="10"/>
  <c r="E53" i="10"/>
  <c r="E52" i="10"/>
  <c r="E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25" i="10"/>
  <c r="D50" i="10"/>
  <c r="D49" i="10"/>
  <c r="D43" i="10"/>
  <c r="D36" i="10"/>
  <c r="D31" i="10"/>
  <c r="D26" i="10"/>
  <c r="D25" i="10"/>
  <c r="E50" i="10"/>
  <c r="E49" i="10"/>
  <c r="E48" i="10"/>
  <c r="E47" i="10"/>
  <c r="E46" i="10"/>
  <c r="E45" i="10"/>
  <c r="E44" i="10"/>
  <c r="E43" i="10"/>
  <c r="E42" i="10"/>
  <c r="E41" i="10"/>
  <c r="E40" i="10"/>
  <c r="E39" i="10"/>
  <c r="E38" i="10"/>
  <c r="E37" i="10"/>
  <c r="E36" i="10"/>
  <c r="E35" i="10"/>
  <c r="E34" i="10"/>
  <c r="E33" i="10"/>
  <c r="E32" i="10"/>
  <c r="E31" i="10"/>
  <c r="E30" i="10"/>
  <c r="E29" i="10"/>
  <c r="E28" i="10"/>
  <c r="E27" i="10"/>
  <c r="E26" i="10"/>
  <c r="E6" i="10"/>
  <c r="C7" i="10"/>
  <c r="C8" i="10"/>
  <c r="C9" i="10"/>
  <c r="C10" i="10"/>
  <c r="C11" i="10"/>
  <c r="C12" i="10"/>
  <c r="C13" i="10"/>
  <c r="C14" i="10"/>
  <c r="C15" i="10"/>
  <c r="C16" i="10"/>
  <c r="C17" i="10"/>
  <c r="C18" i="10"/>
  <c r="C19" i="10"/>
  <c r="C20" i="10"/>
  <c r="C21" i="10"/>
  <c r="C22" i="10"/>
  <c r="C23" i="10"/>
  <c r="C24" i="10"/>
  <c r="C6" i="10"/>
  <c r="D6" i="10"/>
  <c r="D10" i="10"/>
  <c r="D12" i="10"/>
  <c r="D17" i="10"/>
  <c r="E24" i="10"/>
  <c r="E23" i="10"/>
  <c r="E22" i="10"/>
  <c r="E21" i="10"/>
  <c r="E20" i="10"/>
  <c r="E19" i="10"/>
  <c r="E18" i="10"/>
  <c r="E17" i="10"/>
  <c r="E16" i="10"/>
  <c r="E15" i="10"/>
  <c r="E14" i="10"/>
  <c r="E13" i="10"/>
  <c r="E12" i="10"/>
  <c r="E11" i="10"/>
  <c r="E10" i="10"/>
  <c r="E9" i="10"/>
  <c r="E8" i="10"/>
  <c r="E7" i="10"/>
  <c r="B27" i="11"/>
  <c r="B24" i="11"/>
  <c r="B21" i="11"/>
  <c r="B18" i="11"/>
  <c r="B13" i="11"/>
  <c r="D9" i="27"/>
  <c r="C36" i="42" s="1"/>
  <c r="D307" i="38" s="1"/>
  <c r="C40" i="38"/>
  <c r="O35" i="11"/>
  <c r="O34" i="11"/>
  <c r="P34" i="11" s="1"/>
  <c r="O33" i="11"/>
  <c r="P33" i="11" s="1"/>
  <c r="O32" i="11"/>
  <c r="P32" i="11" s="1"/>
  <c r="O31" i="11"/>
  <c r="P31" i="11" s="1"/>
  <c r="O30" i="11"/>
  <c r="P30" i="11" s="1"/>
  <c r="O29" i="11"/>
  <c r="O28" i="11"/>
  <c r="P28" i="11" s="1"/>
  <c r="O26" i="11"/>
  <c r="P26" i="11" s="1"/>
  <c r="P25" i="11"/>
  <c r="O23" i="11"/>
  <c r="P23" i="11" s="1"/>
  <c r="O22" i="11"/>
  <c r="P22" i="11" s="1"/>
  <c r="AK5" i="10"/>
  <c r="E3" i="15"/>
  <c r="E8" i="18"/>
  <c r="E7" i="18"/>
  <c r="E6" i="18"/>
  <c r="AH5" i="18" a="1"/>
  <c r="AH6" i="18" s="1"/>
  <c r="E5" i="18"/>
  <c r="E4" i="18"/>
  <c r="J35" i="11"/>
  <c r="G35" i="11"/>
  <c r="B35" i="11"/>
  <c r="D21" i="27" s="1"/>
  <c r="C51" i="42" s="1"/>
  <c r="D322" i="38" s="1"/>
  <c r="J34" i="11"/>
  <c r="B34" i="11"/>
  <c r="D20" i="27" s="1"/>
  <c r="C50" i="42" s="1"/>
  <c r="D321" i="38" s="1"/>
  <c r="J33" i="11"/>
  <c r="B33" i="11"/>
  <c r="D19" i="27" s="1"/>
  <c r="C49" i="42" s="1"/>
  <c r="D320" i="38" s="1"/>
  <c r="J32" i="11"/>
  <c r="B32" i="11"/>
  <c r="D18" i="27" s="1"/>
  <c r="C48" i="42" s="1"/>
  <c r="D319" i="38" s="1"/>
  <c r="J31" i="11"/>
  <c r="B31" i="11"/>
  <c r="D17" i="27" s="1"/>
  <c r="C47" i="42" s="1"/>
  <c r="D318" i="38" s="1"/>
  <c r="J30" i="11"/>
  <c r="B30" i="11"/>
  <c r="D16" i="27" s="1"/>
  <c r="C46" i="42" s="1"/>
  <c r="D317" i="38" s="1"/>
  <c r="J29" i="11"/>
  <c r="G29" i="11"/>
  <c r="E15" i="27" s="1"/>
  <c r="D45" i="42" s="1"/>
  <c r="B29" i="11"/>
  <c r="D15" i="27" s="1"/>
  <c r="C45" i="42" s="1"/>
  <c r="D316" i="38" s="1"/>
  <c r="J28" i="11"/>
  <c r="G28" i="11"/>
  <c r="I28" i="11" s="1"/>
  <c r="B28" i="11"/>
  <c r="D14" i="27" s="1"/>
  <c r="C44" i="42" s="1"/>
  <c r="D315" i="38" s="1"/>
  <c r="J26" i="11"/>
  <c r="J25" i="11"/>
  <c r="J23" i="11"/>
  <c r="B23" i="11"/>
  <c r="D11" i="27" s="1"/>
  <c r="C39" i="42" s="1"/>
  <c r="D310" i="38" s="1"/>
  <c r="J22" i="11"/>
  <c r="B22" i="11"/>
  <c r="D10" i="27" s="1"/>
  <c r="C38" i="42" s="1"/>
  <c r="D309" i="38" s="1"/>
  <c r="J20" i="11"/>
  <c r="J19" i="11"/>
  <c r="G19" i="11"/>
  <c r="E8" i="27" s="1"/>
  <c r="D35" i="42" s="1"/>
  <c r="J17" i="11"/>
  <c r="G17" i="11"/>
  <c r="I17" i="11" s="1"/>
  <c r="J16" i="11"/>
  <c r="B16" i="11"/>
  <c r="D6" i="27" s="1"/>
  <c r="C32" i="42" s="1"/>
  <c r="D303" i="38" s="1"/>
  <c r="J15" i="11"/>
  <c r="G15" i="11"/>
  <c r="I15" i="11" s="1"/>
  <c r="J14" i="11"/>
  <c r="G14" i="11"/>
  <c r="E4" i="27" s="1"/>
  <c r="D30" i="42" s="1"/>
  <c r="B14" i="11"/>
  <c r="D4" i="27" s="1"/>
  <c r="C30" i="42" s="1"/>
  <c r="D301" i="38" s="1"/>
  <c r="AH15" i="16" a="1"/>
  <c r="AH15" i="16" s="1"/>
  <c r="J33" i="12"/>
  <c r="B33" i="12"/>
  <c r="D27" i="27" s="1"/>
  <c r="C67" i="42" s="1"/>
  <c r="C156" i="38" s="1"/>
  <c r="J31" i="12"/>
  <c r="B31" i="12"/>
  <c r="D26" i="27" s="1"/>
  <c r="C65" i="42" s="1"/>
  <c r="C265" i="38" s="1"/>
  <c r="J29" i="12"/>
  <c r="B29" i="12"/>
  <c r="D25" i="27" s="1"/>
  <c r="C63" i="42" s="1"/>
  <c r="C237" i="38" s="1"/>
  <c r="J27" i="12"/>
  <c r="B27" i="12"/>
  <c r="J25" i="12"/>
  <c r="B25" i="12"/>
  <c r="D23" i="27" s="1"/>
  <c r="C59" i="42" s="1"/>
  <c r="C183" i="38" s="1"/>
  <c r="J24" i="12"/>
  <c r="B24" i="12"/>
  <c r="D22" i="27" s="1"/>
  <c r="C58" i="42" s="1"/>
  <c r="C182" i="38" s="1"/>
  <c r="E15" i="14"/>
  <c r="E16" i="14"/>
  <c r="E13" i="14"/>
  <c r="E14" i="14" s="1"/>
  <c r="E10" i="14"/>
  <c r="E11" i="14" s="1"/>
  <c r="E5" i="14"/>
  <c r="E7" i="14" s="1"/>
  <c r="E9" i="14"/>
  <c r="A54" i="14"/>
  <c r="A50" i="14"/>
  <c r="A46" i="14"/>
  <c r="A42" i="14"/>
  <c r="A38" i="14"/>
  <c r="A34" i="14"/>
  <c r="A30" i="14"/>
  <c r="A26" i="14"/>
  <c r="A22" i="14"/>
  <c r="A18" i="14"/>
  <c r="E3" i="14"/>
  <c r="P82" i="10"/>
  <c r="P29" i="11"/>
  <c r="P17" i="11"/>
  <c r="F33" i="11"/>
  <c r="P19" i="11"/>
  <c r="P15" i="11"/>
  <c r="P20" i="11"/>
  <c r="F30" i="11"/>
  <c r="I35" i="11"/>
  <c r="P35" i="11"/>
  <c r="G29" i="12" l="1"/>
  <c r="I29" i="12" s="1"/>
  <c r="G25" i="12"/>
  <c r="R78" i="10"/>
  <c r="G27" i="12"/>
  <c r="Q82" i="10"/>
  <c r="R82" i="10"/>
  <c r="AH5" i="18"/>
  <c r="AH7" i="18" s="1"/>
  <c r="G31" i="12"/>
  <c r="I31" i="12" s="1"/>
  <c r="O78" i="10"/>
  <c r="N76" i="25" s="1"/>
  <c r="O76" i="29" s="1"/>
  <c r="G24" i="12"/>
  <c r="AH16" i="16"/>
  <c r="P78" i="10"/>
  <c r="G93" i="10"/>
  <c r="F91" i="25" s="1"/>
  <c r="G91" i="29" s="1"/>
  <c r="D78" i="25"/>
  <c r="E78" i="29" s="1"/>
  <c r="E102" i="27"/>
  <c r="E78" i="39" s="1"/>
  <c r="C90" i="27"/>
  <c r="C66" i="39" s="1"/>
  <c r="B66" i="25"/>
  <c r="C66" i="29" s="1"/>
  <c r="C115" i="27"/>
  <c r="C91" i="39" s="1"/>
  <c r="B91" i="25"/>
  <c r="C91" i="29" s="1"/>
  <c r="E87" i="27"/>
  <c r="E63" i="39" s="1"/>
  <c r="D63" i="25"/>
  <c r="E63" i="29" s="1"/>
  <c r="D71" i="25"/>
  <c r="E71" i="29" s="1"/>
  <c r="E95" i="27"/>
  <c r="E71" i="39" s="1"/>
  <c r="D79" i="25"/>
  <c r="E79" i="29" s="1"/>
  <c r="E103" i="27"/>
  <c r="E79" i="39" s="1"/>
  <c r="B81" i="25"/>
  <c r="C81" i="29" s="1"/>
  <c r="C105" i="27"/>
  <c r="C81" i="39" s="1"/>
  <c r="C97" i="27"/>
  <c r="C73" i="39" s="1"/>
  <c r="B73" i="25"/>
  <c r="C73" i="29" s="1"/>
  <c r="B65" i="25"/>
  <c r="C65" i="29" s="1"/>
  <c r="C89" i="27"/>
  <c r="C65" i="39" s="1"/>
  <c r="E111" i="27"/>
  <c r="E87" i="39" s="1"/>
  <c r="D87" i="25"/>
  <c r="E87" i="29" s="1"/>
  <c r="C88" i="25"/>
  <c r="D88" i="29" s="1"/>
  <c r="D112" i="27"/>
  <c r="D88" i="39" s="1"/>
  <c r="C114" i="27"/>
  <c r="C90" i="39" s="1"/>
  <c r="B90" i="25"/>
  <c r="C90" i="29" s="1"/>
  <c r="E94" i="27"/>
  <c r="E70" i="39" s="1"/>
  <c r="D70" i="25"/>
  <c r="E70" i="29" s="1"/>
  <c r="B74" i="25"/>
  <c r="C74" i="29" s="1"/>
  <c r="C98" i="27"/>
  <c r="C74" i="39" s="1"/>
  <c r="D113" i="27"/>
  <c r="D89" i="39" s="1"/>
  <c r="C89" i="25"/>
  <c r="D89" i="29" s="1"/>
  <c r="Q80" i="10"/>
  <c r="Q102" i="27" s="1"/>
  <c r="R78" i="39" s="1"/>
  <c r="D64" i="25"/>
  <c r="E64" i="29" s="1"/>
  <c r="E88" i="27"/>
  <c r="E64" i="39" s="1"/>
  <c r="E96" i="27"/>
  <c r="E72" i="39" s="1"/>
  <c r="D72" i="25"/>
  <c r="E72" i="29" s="1"/>
  <c r="E104" i="27"/>
  <c r="E80" i="39" s="1"/>
  <c r="D80" i="25"/>
  <c r="E80" i="29" s="1"/>
  <c r="C104" i="27"/>
  <c r="C80" i="39" s="1"/>
  <c r="B80" i="25"/>
  <c r="C80" i="29" s="1"/>
  <c r="C96" i="27"/>
  <c r="C72" i="39" s="1"/>
  <c r="B72" i="25"/>
  <c r="C72" i="29" s="1"/>
  <c r="C88" i="27"/>
  <c r="C64" i="39" s="1"/>
  <c r="B64" i="25"/>
  <c r="C64" i="29" s="1"/>
  <c r="D88" i="25"/>
  <c r="E88" i="29" s="1"/>
  <c r="E112" i="27"/>
  <c r="E88" i="39" s="1"/>
  <c r="C86" i="25"/>
  <c r="D86" i="29" s="1"/>
  <c r="D110" i="27"/>
  <c r="D86" i="39" s="1"/>
  <c r="B89" i="25"/>
  <c r="C89" i="29" s="1"/>
  <c r="C113" i="27"/>
  <c r="C89" i="39" s="1"/>
  <c r="B63" i="25"/>
  <c r="C63" i="29" s="1"/>
  <c r="C87" i="27"/>
  <c r="C63" i="39" s="1"/>
  <c r="D86" i="25"/>
  <c r="E86" i="29" s="1"/>
  <c r="E110" i="27"/>
  <c r="E86" i="39" s="1"/>
  <c r="C107" i="27"/>
  <c r="C83" i="39" s="1"/>
  <c r="B83" i="25"/>
  <c r="C83" i="29" s="1"/>
  <c r="E89" i="27"/>
  <c r="E65" i="39" s="1"/>
  <c r="D65" i="25"/>
  <c r="E65" i="29" s="1"/>
  <c r="D73" i="25"/>
  <c r="E73" i="29" s="1"/>
  <c r="E97" i="27"/>
  <c r="E73" i="39" s="1"/>
  <c r="D102" i="27"/>
  <c r="D78" i="39" s="1"/>
  <c r="C78" i="25"/>
  <c r="D78" i="29" s="1"/>
  <c r="B79" i="25"/>
  <c r="C79" i="29" s="1"/>
  <c r="C103" i="27"/>
  <c r="C79" i="39" s="1"/>
  <c r="C95" i="27"/>
  <c r="C71" i="39" s="1"/>
  <c r="B71" i="25"/>
  <c r="C71" i="29" s="1"/>
  <c r="E105" i="27"/>
  <c r="E81" i="39" s="1"/>
  <c r="D81" i="25"/>
  <c r="E81" i="29" s="1"/>
  <c r="C83" i="25"/>
  <c r="D83" i="29" s="1"/>
  <c r="D107" i="27"/>
  <c r="D83" i="39" s="1"/>
  <c r="C112" i="27"/>
  <c r="C88" i="39" s="1"/>
  <c r="B88" i="25"/>
  <c r="C88" i="29" s="1"/>
  <c r="R80" i="10"/>
  <c r="Q78" i="25" s="1"/>
  <c r="R78" i="29" s="1"/>
  <c r="D66" i="25"/>
  <c r="E66" i="29" s="1"/>
  <c r="E90" i="27"/>
  <c r="E66" i="39" s="1"/>
  <c r="E98" i="27"/>
  <c r="E74" i="39" s="1"/>
  <c r="D74" i="25"/>
  <c r="E74" i="29" s="1"/>
  <c r="D99" i="27"/>
  <c r="D75" i="39" s="1"/>
  <c r="C75" i="25"/>
  <c r="D75" i="29" s="1"/>
  <c r="C102" i="27"/>
  <c r="C78" i="39" s="1"/>
  <c r="B78" i="25"/>
  <c r="C78" i="29" s="1"/>
  <c r="C94" i="27"/>
  <c r="C70" i="39" s="1"/>
  <c r="B70" i="25"/>
  <c r="C70" i="29" s="1"/>
  <c r="E106" i="27"/>
  <c r="E82" i="39" s="1"/>
  <c r="D82" i="25"/>
  <c r="E82" i="29" s="1"/>
  <c r="E114" i="27"/>
  <c r="E90" i="39" s="1"/>
  <c r="D90" i="25"/>
  <c r="E90" i="29" s="1"/>
  <c r="D106" i="27"/>
  <c r="D82" i="39" s="1"/>
  <c r="C82" i="25"/>
  <c r="D82" i="29" s="1"/>
  <c r="B87" i="25"/>
  <c r="C87" i="29" s="1"/>
  <c r="C111" i="27"/>
  <c r="C87" i="39" s="1"/>
  <c r="E91" i="27"/>
  <c r="E67" i="39" s="1"/>
  <c r="D67" i="25"/>
  <c r="E67" i="29" s="1"/>
  <c r="E99" i="27"/>
  <c r="E75" i="39" s="1"/>
  <c r="D75" i="25"/>
  <c r="E75" i="29" s="1"/>
  <c r="C72" i="25"/>
  <c r="D72" i="29" s="1"/>
  <c r="D96" i="27"/>
  <c r="D72" i="39" s="1"/>
  <c r="B77" i="25"/>
  <c r="C77" i="29" s="1"/>
  <c r="C101" i="27"/>
  <c r="C77" i="39" s="1"/>
  <c r="B69" i="25"/>
  <c r="C69" i="29" s="1"/>
  <c r="C93" i="27"/>
  <c r="C69" i="39" s="1"/>
  <c r="D83" i="25"/>
  <c r="E83" i="29" s="1"/>
  <c r="E107" i="27"/>
  <c r="E83" i="39" s="1"/>
  <c r="D91" i="25"/>
  <c r="E91" i="29" s="1"/>
  <c r="E115" i="27"/>
  <c r="E91" i="39" s="1"/>
  <c r="C106" i="27"/>
  <c r="C82" i="39" s="1"/>
  <c r="B82" i="25"/>
  <c r="C82" i="29" s="1"/>
  <c r="B86" i="25"/>
  <c r="C86" i="29" s="1"/>
  <c r="C110" i="27"/>
  <c r="C86" i="39" s="1"/>
  <c r="E92" i="27"/>
  <c r="E68" i="39" s="1"/>
  <c r="D68" i="25"/>
  <c r="E68" i="29" s="1"/>
  <c r="D76" i="25"/>
  <c r="E76" i="29" s="1"/>
  <c r="E100" i="27"/>
  <c r="E76" i="39" s="1"/>
  <c r="D92" i="27"/>
  <c r="D68" i="39" s="1"/>
  <c r="C68" i="25"/>
  <c r="D68" i="29" s="1"/>
  <c r="B76" i="25"/>
  <c r="C76" i="29" s="1"/>
  <c r="C100" i="27"/>
  <c r="C76" i="39" s="1"/>
  <c r="C92" i="27"/>
  <c r="C68" i="39" s="1"/>
  <c r="B68" i="25"/>
  <c r="C68" i="29" s="1"/>
  <c r="E108" i="27"/>
  <c r="E84" i="39" s="1"/>
  <c r="D84" i="25"/>
  <c r="E84" i="29" s="1"/>
  <c r="D92" i="25"/>
  <c r="E92" i="29" s="1"/>
  <c r="E116" i="27"/>
  <c r="E92" i="39" s="1"/>
  <c r="C117" i="27"/>
  <c r="C93" i="39" s="1"/>
  <c r="B93" i="25"/>
  <c r="C93" i="29" s="1"/>
  <c r="C109" i="27"/>
  <c r="C85" i="39" s="1"/>
  <c r="B85" i="25"/>
  <c r="C85" i="29" s="1"/>
  <c r="O80" i="10"/>
  <c r="N78" i="25" s="1"/>
  <c r="O78" i="29" s="1"/>
  <c r="D69" i="25"/>
  <c r="E69" i="29" s="1"/>
  <c r="E93" i="27"/>
  <c r="E69" i="39" s="1"/>
  <c r="E101" i="27"/>
  <c r="E77" i="39" s="1"/>
  <c r="D77" i="25"/>
  <c r="E77" i="29" s="1"/>
  <c r="D87" i="27"/>
  <c r="D63" i="39" s="1"/>
  <c r="C63" i="25"/>
  <c r="D63" i="29" s="1"/>
  <c r="C99" i="27"/>
  <c r="C75" i="39" s="1"/>
  <c r="B75" i="25"/>
  <c r="C75" i="29" s="1"/>
  <c r="B67" i="25"/>
  <c r="C67" i="29" s="1"/>
  <c r="C91" i="27"/>
  <c r="C67" i="39" s="1"/>
  <c r="E109" i="27"/>
  <c r="E85" i="39" s="1"/>
  <c r="D85" i="25"/>
  <c r="E85" i="29" s="1"/>
  <c r="E117" i="27"/>
  <c r="E93" i="39" s="1"/>
  <c r="D93" i="25"/>
  <c r="E93" i="29" s="1"/>
  <c r="B92" i="25"/>
  <c r="C92" i="29" s="1"/>
  <c r="C116" i="27"/>
  <c r="C92" i="39" s="1"/>
  <c r="C108" i="27"/>
  <c r="C84" i="39" s="1"/>
  <c r="B84" i="25"/>
  <c r="C84" i="29" s="1"/>
  <c r="E182" i="27"/>
  <c r="AR257" i="38" s="1"/>
  <c r="R76" i="10"/>
  <c r="Q74" i="25" s="1"/>
  <c r="R74" i="29" s="1"/>
  <c r="D182" i="27"/>
  <c r="AQ257" i="38" s="1"/>
  <c r="D141" i="27"/>
  <c r="AU149" i="38" s="1"/>
  <c r="E141" i="27"/>
  <c r="AV149" i="38" s="1"/>
  <c r="D138" i="27"/>
  <c r="AU146" i="38" s="1"/>
  <c r="E138" i="27"/>
  <c r="AV146" i="38" s="1"/>
  <c r="O50" i="10"/>
  <c r="O72" i="27" s="1"/>
  <c r="P48" i="39" s="1"/>
  <c r="E168" i="27"/>
  <c r="AV228" i="38" s="1"/>
  <c r="D168" i="27"/>
  <c r="AU228" i="38" s="1"/>
  <c r="Q53" i="10"/>
  <c r="Q75" i="27" s="1"/>
  <c r="R51" i="39" s="1"/>
  <c r="Q50" i="10"/>
  <c r="P48" i="25" s="1"/>
  <c r="Q48" i="29" s="1"/>
  <c r="E161" i="27"/>
  <c r="AV206" i="38" s="1"/>
  <c r="D161" i="27"/>
  <c r="AU206" i="38" s="1"/>
  <c r="D162" i="27"/>
  <c r="AU207" i="38" s="1"/>
  <c r="E162" i="27"/>
  <c r="AV207" i="38" s="1"/>
  <c r="D89" i="25"/>
  <c r="E89" i="29" s="1"/>
  <c r="E113" i="27"/>
  <c r="E89" i="39" s="1"/>
  <c r="G39" i="10"/>
  <c r="F37" i="25" s="1"/>
  <c r="G37" i="29" s="1"/>
  <c r="O10" i="10"/>
  <c r="N8" i="25" s="1"/>
  <c r="O8" i="29" s="1"/>
  <c r="E34" i="27"/>
  <c r="E10" i="39" s="1"/>
  <c r="D10" i="25"/>
  <c r="E10" i="29" s="1"/>
  <c r="E42" i="27"/>
  <c r="E18" i="39" s="1"/>
  <c r="D18" i="25"/>
  <c r="E18" i="29" s="1"/>
  <c r="D28" i="27"/>
  <c r="D4" i="39" s="1"/>
  <c r="C4" i="25"/>
  <c r="D4" i="29" s="1"/>
  <c r="C40" i="27"/>
  <c r="C16" i="39" s="1"/>
  <c r="B16" i="25"/>
  <c r="C16" i="29" s="1"/>
  <c r="C32" i="27"/>
  <c r="C8" i="39" s="1"/>
  <c r="B8" i="25"/>
  <c r="C8" i="29" s="1"/>
  <c r="E35" i="27"/>
  <c r="E11" i="39" s="1"/>
  <c r="D11" i="25"/>
  <c r="E11" i="29" s="1"/>
  <c r="E43" i="27"/>
  <c r="E19" i="39" s="1"/>
  <c r="D19" i="25"/>
  <c r="E19" i="29" s="1"/>
  <c r="C39" i="27"/>
  <c r="C15" i="39" s="1"/>
  <c r="B15" i="25"/>
  <c r="C15" i="29" s="1"/>
  <c r="C31" i="27"/>
  <c r="C7" i="39" s="1"/>
  <c r="B7" i="25"/>
  <c r="C7" i="29" s="1"/>
  <c r="E36" i="27"/>
  <c r="E12" i="39" s="1"/>
  <c r="D12" i="25"/>
  <c r="E12" i="29" s="1"/>
  <c r="E44" i="27"/>
  <c r="E20" i="39" s="1"/>
  <c r="D20" i="25"/>
  <c r="E20" i="29" s="1"/>
  <c r="C46" i="27"/>
  <c r="C22" i="39" s="1"/>
  <c r="B22" i="25"/>
  <c r="C22" i="29" s="1"/>
  <c r="C38" i="27"/>
  <c r="C14" i="39" s="1"/>
  <c r="B14" i="25"/>
  <c r="C14" i="29" s="1"/>
  <c r="C30" i="27"/>
  <c r="C6" i="39" s="1"/>
  <c r="B6" i="25"/>
  <c r="C6" i="29" s="1"/>
  <c r="E29" i="27"/>
  <c r="E5" i="39" s="1"/>
  <c r="D5" i="25"/>
  <c r="E5" i="29" s="1"/>
  <c r="E45" i="27"/>
  <c r="E21" i="39" s="1"/>
  <c r="D21" i="25"/>
  <c r="E21" i="29" s="1"/>
  <c r="C45" i="27"/>
  <c r="C21" i="39" s="1"/>
  <c r="B21" i="25"/>
  <c r="C21" i="29" s="1"/>
  <c r="C37" i="27"/>
  <c r="C13" i="39" s="1"/>
  <c r="B13" i="25"/>
  <c r="C13" i="29" s="1"/>
  <c r="C29" i="27"/>
  <c r="C5" i="39" s="1"/>
  <c r="B5" i="25"/>
  <c r="C5" i="29" s="1"/>
  <c r="E30" i="27"/>
  <c r="E6" i="39" s="1"/>
  <c r="D6" i="25"/>
  <c r="E6" i="29" s="1"/>
  <c r="E38" i="27"/>
  <c r="E14" i="39" s="1"/>
  <c r="D14" i="25"/>
  <c r="E14" i="29" s="1"/>
  <c r="E46" i="27"/>
  <c r="E22" i="39" s="1"/>
  <c r="D22" i="25"/>
  <c r="E22" i="29" s="1"/>
  <c r="C44" i="27"/>
  <c r="C20" i="39" s="1"/>
  <c r="B20" i="25"/>
  <c r="C20" i="29" s="1"/>
  <c r="C36" i="27"/>
  <c r="C12" i="39" s="1"/>
  <c r="B12" i="25"/>
  <c r="C12" i="29" s="1"/>
  <c r="E28" i="27"/>
  <c r="E4" i="39" s="1"/>
  <c r="D4" i="25"/>
  <c r="E4" i="29" s="1"/>
  <c r="E31" i="27"/>
  <c r="E7" i="39" s="1"/>
  <c r="D7" i="25"/>
  <c r="E7" i="29" s="1"/>
  <c r="E39" i="27"/>
  <c r="E15" i="39" s="1"/>
  <c r="D15" i="25"/>
  <c r="E15" i="29" s="1"/>
  <c r="D39" i="27"/>
  <c r="D15" i="39" s="1"/>
  <c r="C15" i="25"/>
  <c r="D15" i="29" s="1"/>
  <c r="C43" i="27"/>
  <c r="C19" i="39" s="1"/>
  <c r="B19" i="25"/>
  <c r="C19" i="29" s="1"/>
  <c r="C35" i="27"/>
  <c r="C11" i="39" s="1"/>
  <c r="B11" i="25"/>
  <c r="C11" i="29" s="1"/>
  <c r="D37" i="27"/>
  <c r="D13" i="39" s="1"/>
  <c r="C13" i="25"/>
  <c r="D13" i="29" s="1"/>
  <c r="E32" i="27"/>
  <c r="E8" i="39" s="1"/>
  <c r="D8" i="25"/>
  <c r="E8" i="29" s="1"/>
  <c r="E40" i="27"/>
  <c r="E16" i="39" s="1"/>
  <c r="D16" i="25"/>
  <c r="E16" i="29" s="1"/>
  <c r="D34" i="27"/>
  <c r="D10" i="39" s="1"/>
  <c r="C10" i="25"/>
  <c r="D10" i="29" s="1"/>
  <c r="C42" i="27"/>
  <c r="C18" i="39" s="1"/>
  <c r="B18" i="25"/>
  <c r="C18" i="29" s="1"/>
  <c r="C34" i="27"/>
  <c r="C10" i="39" s="1"/>
  <c r="B10" i="25"/>
  <c r="C10" i="29" s="1"/>
  <c r="E33" i="27"/>
  <c r="E9" i="39" s="1"/>
  <c r="D9" i="25"/>
  <c r="E9" i="29" s="1"/>
  <c r="D32" i="27"/>
  <c r="D8" i="39" s="1"/>
  <c r="C8" i="25"/>
  <c r="D8" i="29" s="1"/>
  <c r="C41" i="27"/>
  <c r="C17" i="39" s="1"/>
  <c r="B17" i="25"/>
  <c r="C17" i="29" s="1"/>
  <c r="C33" i="27"/>
  <c r="C9" i="39" s="1"/>
  <c r="B9" i="25"/>
  <c r="C9" i="29" s="1"/>
  <c r="D143" i="27"/>
  <c r="G78" i="10"/>
  <c r="G100" i="27" s="1"/>
  <c r="G76" i="39" s="1"/>
  <c r="E25" i="37"/>
  <c r="N25" i="37"/>
  <c r="C25" i="37"/>
  <c r="I25" i="37"/>
  <c r="G25" i="37"/>
  <c r="L301" i="38"/>
  <c r="E142" i="27"/>
  <c r="AV150" i="38" s="1"/>
  <c r="E140" i="27"/>
  <c r="AV148" i="38" s="1"/>
  <c r="D140" i="27"/>
  <c r="AU148" i="38" s="1"/>
  <c r="D139" i="27"/>
  <c r="AU147" i="38" s="1"/>
  <c r="E129" i="27"/>
  <c r="AV65" i="38" s="1"/>
  <c r="E139" i="27"/>
  <c r="AV147" i="38" s="1"/>
  <c r="E180" i="27"/>
  <c r="AV259" i="38" s="1"/>
  <c r="D180" i="27"/>
  <c r="AU259" i="38" s="1"/>
  <c r="E179" i="27"/>
  <c r="AV258" i="38" s="1"/>
  <c r="D179" i="27"/>
  <c r="AU258" i="38" s="1"/>
  <c r="E178" i="27"/>
  <c r="AV257" i="38" s="1"/>
  <c r="D178" i="27"/>
  <c r="AU257" i="38" s="1"/>
  <c r="E177" i="27"/>
  <c r="AV256" i="38" s="1"/>
  <c r="D177" i="27"/>
  <c r="AU256" i="38" s="1"/>
  <c r="F68" i="10"/>
  <c r="F90" i="27" s="1"/>
  <c r="F66" i="39" s="1"/>
  <c r="P74" i="25"/>
  <c r="Q74" i="29" s="1"/>
  <c r="Q98" i="27"/>
  <c r="R74" i="39" s="1"/>
  <c r="Q104" i="27"/>
  <c r="R80" i="39" s="1"/>
  <c r="P80" i="25"/>
  <c r="Q80" i="29" s="1"/>
  <c r="Q100" i="27"/>
  <c r="R76" i="39" s="1"/>
  <c r="P76" i="25"/>
  <c r="Q76" i="29" s="1"/>
  <c r="N80" i="25"/>
  <c r="O80" i="29" s="1"/>
  <c r="O104" i="27"/>
  <c r="P80" i="39" s="1"/>
  <c r="P104" i="27"/>
  <c r="Q80" i="39" s="1"/>
  <c r="O80" i="25"/>
  <c r="P80" i="29" s="1"/>
  <c r="P100" i="27"/>
  <c r="Q76" i="39" s="1"/>
  <c r="O76" i="25"/>
  <c r="P76" i="29" s="1"/>
  <c r="P102" i="27"/>
  <c r="Q78" i="39" s="1"/>
  <c r="O78" i="25"/>
  <c r="P78" i="29" s="1"/>
  <c r="E160" i="27"/>
  <c r="AV205" i="38" s="1"/>
  <c r="D160" i="27"/>
  <c r="AU205" i="38" s="1"/>
  <c r="D159" i="27"/>
  <c r="AU204" i="38" s="1"/>
  <c r="E159" i="27"/>
  <c r="AV204" i="38" s="1"/>
  <c r="E158" i="27"/>
  <c r="AV203" i="38" s="1"/>
  <c r="D158" i="27"/>
  <c r="AU203" i="38" s="1"/>
  <c r="E157" i="27"/>
  <c r="AV202" i="38" s="1"/>
  <c r="D157" i="27"/>
  <c r="AU202" i="38" s="1"/>
  <c r="E156" i="27"/>
  <c r="AV201" i="38" s="1"/>
  <c r="E132" i="27"/>
  <c r="AV68" i="38" s="1"/>
  <c r="E150" i="27"/>
  <c r="AV175" i="38" s="1"/>
  <c r="D150" i="27"/>
  <c r="AU175" i="38" s="1"/>
  <c r="C38" i="38"/>
  <c r="C34" i="38"/>
  <c r="I53" i="37"/>
  <c r="G53" i="37"/>
  <c r="E53" i="37"/>
  <c r="K53" i="37"/>
  <c r="N53" i="37"/>
  <c r="L316" i="38"/>
  <c r="E48" i="42"/>
  <c r="L319" i="38"/>
  <c r="I31" i="11"/>
  <c r="F31" i="11" s="1"/>
  <c r="E47" i="42"/>
  <c r="L318" i="38"/>
  <c r="E41" i="42"/>
  <c r="L312" i="38"/>
  <c r="K39" i="37"/>
  <c r="I39" i="37"/>
  <c r="G39" i="37"/>
  <c r="E39" i="37"/>
  <c r="C39" i="37"/>
  <c r="N39" i="37"/>
  <c r="L306" i="38"/>
  <c r="E42" i="42"/>
  <c r="L313" i="38"/>
  <c r="D170" i="27"/>
  <c r="AU230" i="38" s="1"/>
  <c r="E170" i="27"/>
  <c r="AV230" i="38" s="1"/>
  <c r="R53" i="10"/>
  <c r="R75" i="27" s="1"/>
  <c r="S51" i="39" s="1"/>
  <c r="E131" i="27"/>
  <c r="AV67" i="38" s="1"/>
  <c r="D171" i="27"/>
  <c r="AU231" i="38" s="1"/>
  <c r="E169" i="27"/>
  <c r="AV229" i="38" s="1"/>
  <c r="D167" i="27"/>
  <c r="AU227" i="38" s="1"/>
  <c r="E167" i="27"/>
  <c r="AV227" i="38" s="1"/>
  <c r="D81" i="27"/>
  <c r="D57" i="39" s="1"/>
  <c r="C57" i="25"/>
  <c r="D57" i="29" s="1"/>
  <c r="D169" i="27"/>
  <c r="AU229" i="38" s="1"/>
  <c r="E171" i="27"/>
  <c r="AV231" i="38" s="1"/>
  <c r="E74" i="27"/>
  <c r="E50" i="39" s="1"/>
  <c r="D50" i="25"/>
  <c r="E50" i="29" s="1"/>
  <c r="E82" i="27"/>
  <c r="E58" i="39" s="1"/>
  <c r="D58" i="25"/>
  <c r="E58" i="29" s="1"/>
  <c r="D73" i="27"/>
  <c r="D49" i="39" s="1"/>
  <c r="C49" i="25"/>
  <c r="D49" i="29" s="1"/>
  <c r="C81" i="27"/>
  <c r="C57" i="39" s="1"/>
  <c r="B57" i="25"/>
  <c r="C57" i="29" s="1"/>
  <c r="E86" i="27"/>
  <c r="E62" i="39" s="1"/>
  <c r="D62" i="25"/>
  <c r="E62" i="29" s="1"/>
  <c r="O77" i="27"/>
  <c r="P53" i="39" s="1"/>
  <c r="N53" i="25"/>
  <c r="O53" i="29" s="1"/>
  <c r="E75" i="27"/>
  <c r="E51" i="39" s="1"/>
  <c r="D51" i="25"/>
  <c r="E51" i="29" s="1"/>
  <c r="E83" i="27"/>
  <c r="E59" i="39" s="1"/>
  <c r="D59" i="25"/>
  <c r="E59" i="29" s="1"/>
  <c r="D49" i="25"/>
  <c r="E49" i="29" s="1"/>
  <c r="E73" i="27"/>
  <c r="E49" i="39" s="1"/>
  <c r="C80" i="27"/>
  <c r="C56" i="39" s="1"/>
  <c r="B56" i="25"/>
  <c r="C56" i="29" s="1"/>
  <c r="E76" i="27"/>
  <c r="E52" i="39" s="1"/>
  <c r="D52" i="25"/>
  <c r="E52" i="29" s="1"/>
  <c r="E84" i="27"/>
  <c r="E60" i="39" s="1"/>
  <c r="D60" i="25"/>
  <c r="E60" i="29" s="1"/>
  <c r="C73" i="27"/>
  <c r="C49" i="39" s="1"/>
  <c r="B49" i="25"/>
  <c r="C49" i="29" s="1"/>
  <c r="C79" i="27"/>
  <c r="C55" i="39" s="1"/>
  <c r="B55" i="25"/>
  <c r="C55" i="29" s="1"/>
  <c r="E77" i="27"/>
  <c r="E53" i="39" s="1"/>
  <c r="D53" i="25"/>
  <c r="E53" i="29" s="1"/>
  <c r="F63" i="10"/>
  <c r="E85" i="27"/>
  <c r="E61" i="39" s="1"/>
  <c r="D61" i="25"/>
  <c r="E61" i="29" s="1"/>
  <c r="C86" i="27"/>
  <c r="C62" i="39" s="1"/>
  <c r="B62" i="25"/>
  <c r="C62" i="29" s="1"/>
  <c r="C78" i="27"/>
  <c r="C54" i="39" s="1"/>
  <c r="B54" i="25"/>
  <c r="C54" i="29" s="1"/>
  <c r="O53" i="10"/>
  <c r="P55" i="10"/>
  <c r="E78" i="27"/>
  <c r="E54" i="39" s="1"/>
  <c r="D54" i="25"/>
  <c r="E54" i="29" s="1"/>
  <c r="C61" i="25"/>
  <c r="D61" i="29" s="1"/>
  <c r="D85" i="27"/>
  <c r="D61" i="39" s="1"/>
  <c r="C85" i="27"/>
  <c r="C61" i="39" s="1"/>
  <c r="B61" i="25"/>
  <c r="C61" i="29" s="1"/>
  <c r="C77" i="27"/>
  <c r="C53" i="39" s="1"/>
  <c r="B53" i="25"/>
  <c r="C53" i="29" s="1"/>
  <c r="E79" i="27"/>
  <c r="E55" i="39" s="1"/>
  <c r="D55" i="25"/>
  <c r="E55" i="29" s="1"/>
  <c r="D82" i="27"/>
  <c r="D58" i="39" s="1"/>
  <c r="C58" i="25"/>
  <c r="D58" i="29" s="1"/>
  <c r="C84" i="27"/>
  <c r="C60" i="39" s="1"/>
  <c r="B60" i="25"/>
  <c r="C60" i="29" s="1"/>
  <c r="C76" i="27"/>
  <c r="C52" i="39" s="1"/>
  <c r="B52" i="25"/>
  <c r="C52" i="29" s="1"/>
  <c r="P53" i="10"/>
  <c r="D56" i="25"/>
  <c r="E56" i="29" s="1"/>
  <c r="E80" i="27"/>
  <c r="E56" i="39" s="1"/>
  <c r="C53" i="25"/>
  <c r="D53" i="29" s="1"/>
  <c r="D77" i="27"/>
  <c r="D53" i="39" s="1"/>
  <c r="C83" i="27"/>
  <c r="C59" i="39" s="1"/>
  <c r="B59" i="25"/>
  <c r="C59" i="29" s="1"/>
  <c r="C75" i="27"/>
  <c r="C51" i="39" s="1"/>
  <c r="B51" i="25"/>
  <c r="C51" i="29" s="1"/>
  <c r="C7" i="13"/>
  <c r="E81" i="27"/>
  <c r="E57" i="39" s="1"/>
  <c r="D57" i="25"/>
  <c r="E57" i="29" s="1"/>
  <c r="D76" i="27"/>
  <c r="D52" i="39" s="1"/>
  <c r="C52" i="25"/>
  <c r="D52" i="29" s="1"/>
  <c r="B58" i="25"/>
  <c r="C58" i="29" s="1"/>
  <c r="C82" i="27"/>
  <c r="C58" i="39" s="1"/>
  <c r="C74" i="27"/>
  <c r="C50" i="39" s="1"/>
  <c r="B50" i="25"/>
  <c r="C50" i="29" s="1"/>
  <c r="E59" i="27"/>
  <c r="E35" i="39" s="1"/>
  <c r="D35" i="25"/>
  <c r="E35" i="29" s="1"/>
  <c r="C62" i="27"/>
  <c r="C38" i="39" s="1"/>
  <c r="B38" i="25"/>
  <c r="C38" i="29" s="1"/>
  <c r="E61" i="27"/>
  <c r="E37" i="39" s="1"/>
  <c r="D37" i="25"/>
  <c r="E37" i="29" s="1"/>
  <c r="C41" i="25"/>
  <c r="D41" i="29" s="1"/>
  <c r="D65" i="27"/>
  <c r="D41" i="39" s="1"/>
  <c r="C60" i="27"/>
  <c r="C36" i="39" s="1"/>
  <c r="B36" i="25"/>
  <c r="C36" i="29" s="1"/>
  <c r="D30" i="25"/>
  <c r="E30" i="29" s="1"/>
  <c r="E54" i="27"/>
  <c r="E30" i="39" s="1"/>
  <c r="E62" i="27"/>
  <c r="E38" i="39" s="1"/>
  <c r="D38" i="25"/>
  <c r="E38" i="29" s="1"/>
  <c r="E70" i="27"/>
  <c r="E46" i="39" s="1"/>
  <c r="D46" i="25"/>
  <c r="E46" i="29" s="1"/>
  <c r="D71" i="27"/>
  <c r="D47" i="39" s="1"/>
  <c r="C47" i="25"/>
  <c r="D47" i="29" s="1"/>
  <c r="C67" i="27"/>
  <c r="C43" i="39" s="1"/>
  <c r="B43" i="25"/>
  <c r="C43" i="29" s="1"/>
  <c r="C59" i="27"/>
  <c r="C35" i="39" s="1"/>
  <c r="B35" i="25"/>
  <c r="C35" i="29" s="1"/>
  <c r="C51" i="27"/>
  <c r="C27" i="39" s="1"/>
  <c r="B27" i="25"/>
  <c r="C27" i="29" s="1"/>
  <c r="E51" i="27"/>
  <c r="E27" i="39" s="1"/>
  <c r="D27" i="25"/>
  <c r="E27" i="29" s="1"/>
  <c r="E67" i="27"/>
  <c r="E43" i="39" s="1"/>
  <c r="D43" i="25"/>
  <c r="E43" i="29" s="1"/>
  <c r="B46" i="25"/>
  <c r="C46" i="29" s="1"/>
  <c r="C70" i="27"/>
  <c r="C46" i="39" s="1"/>
  <c r="C54" i="27"/>
  <c r="C30" i="39" s="1"/>
  <c r="B30" i="25"/>
  <c r="C30" i="29" s="1"/>
  <c r="E52" i="27"/>
  <c r="E28" i="39" s="1"/>
  <c r="D28" i="25"/>
  <c r="E28" i="29" s="1"/>
  <c r="E60" i="27"/>
  <c r="E36" i="39" s="1"/>
  <c r="D36" i="25"/>
  <c r="E36" i="29" s="1"/>
  <c r="C34" i="25"/>
  <c r="D34" i="29" s="1"/>
  <c r="D58" i="27"/>
  <c r="D34" i="39" s="1"/>
  <c r="C69" i="27"/>
  <c r="C45" i="39" s="1"/>
  <c r="B45" i="25"/>
  <c r="C45" i="29" s="1"/>
  <c r="C53" i="27"/>
  <c r="C29" i="39" s="1"/>
  <c r="B29" i="25"/>
  <c r="C29" i="29" s="1"/>
  <c r="E53" i="27"/>
  <c r="E29" i="39" s="1"/>
  <c r="D29" i="25"/>
  <c r="E29" i="29" s="1"/>
  <c r="E69" i="27"/>
  <c r="E45" i="39" s="1"/>
  <c r="D45" i="25"/>
  <c r="E45" i="29" s="1"/>
  <c r="C68" i="27"/>
  <c r="C44" i="39" s="1"/>
  <c r="B44" i="25"/>
  <c r="C44" i="29" s="1"/>
  <c r="C52" i="27"/>
  <c r="C28" i="39" s="1"/>
  <c r="B28" i="25"/>
  <c r="C28" i="29" s="1"/>
  <c r="E55" i="27"/>
  <c r="E31" i="39" s="1"/>
  <c r="D31" i="25"/>
  <c r="E31" i="29" s="1"/>
  <c r="E63" i="27"/>
  <c r="E39" i="39" s="1"/>
  <c r="D39" i="25"/>
  <c r="E39" i="29" s="1"/>
  <c r="D72" i="27"/>
  <c r="D48" i="39" s="1"/>
  <c r="C48" i="25"/>
  <c r="D48" i="29" s="1"/>
  <c r="C66" i="27"/>
  <c r="C42" i="39" s="1"/>
  <c r="B42" i="25"/>
  <c r="C42" i="29" s="1"/>
  <c r="B34" i="25"/>
  <c r="C34" i="29" s="1"/>
  <c r="C58" i="27"/>
  <c r="C34" i="39" s="1"/>
  <c r="C50" i="27"/>
  <c r="C26" i="39" s="1"/>
  <c r="B26" i="25"/>
  <c r="C26" i="29" s="1"/>
  <c r="D53" i="27"/>
  <c r="D29" i="39" s="1"/>
  <c r="C29" i="25"/>
  <c r="D29" i="29" s="1"/>
  <c r="D44" i="25"/>
  <c r="E44" i="29" s="1"/>
  <c r="E68" i="27"/>
  <c r="E44" i="39" s="1"/>
  <c r="C61" i="27"/>
  <c r="C37" i="39" s="1"/>
  <c r="B37" i="25"/>
  <c r="C37" i="29" s="1"/>
  <c r="E56" i="27"/>
  <c r="E32" i="39" s="1"/>
  <c r="D32" i="25"/>
  <c r="E32" i="29" s="1"/>
  <c r="E72" i="27"/>
  <c r="E48" i="39" s="1"/>
  <c r="D48" i="25"/>
  <c r="E48" i="29" s="1"/>
  <c r="C47" i="27"/>
  <c r="C23" i="39" s="1"/>
  <c r="B23" i="25"/>
  <c r="C23" i="29" s="1"/>
  <c r="C57" i="27"/>
  <c r="C33" i="39" s="1"/>
  <c r="B33" i="25"/>
  <c r="C33" i="29" s="1"/>
  <c r="B25" i="25"/>
  <c r="C25" i="29" s="1"/>
  <c r="C49" i="27"/>
  <c r="C25" i="39" s="1"/>
  <c r="E49" i="27"/>
  <c r="E25" i="39" s="1"/>
  <c r="D25" i="25"/>
  <c r="E25" i="29" s="1"/>
  <c r="D33" i="25"/>
  <c r="E33" i="29" s="1"/>
  <c r="E57" i="27"/>
  <c r="E33" i="39" s="1"/>
  <c r="D41" i="25"/>
  <c r="E41" i="29" s="1"/>
  <c r="E65" i="27"/>
  <c r="E41" i="39" s="1"/>
  <c r="C23" i="25"/>
  <c r="D23" i="29" s="1"/>
  <c r="D47" i="27"/>
  <c r="D23" i="39" s="1"/>
  <c r="C72" i="27"/>
  <c r="C48" i="39" s="1"/>
  <c r="B48" i="25"/>
  <c r="C48" i="29" s="1"/>
  <c r="C64" i="27"/>
  <c r="C40" i="39" s="1"/>
  <c r="B40" i="25"/>
  <c r="C40" i="29" s="1"/>
  <c r="C56" i="27"/>
  <c r="C32" i="39" s="1"/>
  <c r="B32" i="25"/>
  <c r="C32" i="29" s="1"/>
  <c r="C48" i="27"/>
  <c r="C24" i="39" s="1"/>
  <c r="B24" i="25"/>
  <c r="C24" i="29" s="1"/>
  <c r="D24" i="25"/>
  <c r="E24" i="29" s="1"/>
  <c r="E48" i="27"/>
  <c r="E24" i="39" s="1"/>
  <c r="R42" i="10"/>
  <c r="Q40" i="25" s="1"/>
  <c r="R40" i="29" s="1"/>
  <c r="E64" i="27"/>
  <c r="E40" i="39" s="1"/>
  <c r="D40" i="25"/>
  <c r="E40" i="29" s="1"/>
  <c r="B41" i="25"/>
  <c r="C41" i="29" s="1"/>
  <c r="C65" i="27"/>
  <c r="C41" i="39" s="1"/>
  <c r="D26" i="25"/>
  <c r="E26" i="29" s="1"/>
  <c r="E50" i="27"/>
  <c r="E26" i="39" s="1"/>
  <c r="D34" i="25"/>
  <c r="E34" i="29" s="1"/>
  <c r="E58" i="27"/>
  <c r="E34" i="39" s="1"/>
  <c r="D42" i="25"/>
  <c r="E42" i="29" s="1"/>
  <c r="E66" i="27"/>
  <c r="E42" i="39" s="1"/>
  <c r="D48" i="27"/>
  <c r="D24" i="39" s="1"/>
  <c r="C24" i="25"/>
  <c r="D24" i="29" s="1"/>
  <c r="B47" i="25"/>
  <c r="C47" i="29" s="1"/>
  <c r="C71" i="27"/>
  <c r="C47" i="39" s="1"/>
  <c r="C63" i="27"/>
  <c r="C39" i="39" s="1"/>
  <c r="B39" i="25"/>
  <c r="C39" i="29" s="1"/>
  <c r="B31" i="25"/>
  <c r="C31" i="29" s="1"/>
  <c r="C55" i="27"/>
  <c r="C31" i="39" s="1"/>
  <c r="D23" i="25"/>
  <c r="E23" i="29" s="1"/>
  <c r="E47" i="27"/>
  <c r="E23" i="39" s="1"/>
  <c r="D47" i="25"/>
  <c r="E47" i="29" s="1"/>
  <c r="E71" i="27"/>
  <c r="E47" i="39" s="1"/>
  <c r="E37" i="27"/>
  <c r="E13" i="39" s="1"/>
  <c r="D13" i="25"/>
  <c r="E13" i="29" s="1"/>
  <c r="D17" i="25"/>
  <c r="E17" i="29" s="1"/>
  <c r="E41" i="27"/>
  <c r="E17" i="39" s="1"/>
  <c r="R104" i="27"/>
  <c r="S80" i="39" s="1"/>
  <c r="Q80" i="25"/>
  <c r="R80" i="29" s="1"/>
  <c r="Q76" i="25"/>
  <c r="R76" i="29" s="1"/>
  <c r="R100" i="27"/>
  <c r="S76" i="39" s="1"/>
  <c r="D156" i="27"/>
  <c r="AU201" i="38" s="1"/>
  <c r="C8" i="13"/>
  <c r="E176" i="27"/>
  <c r="AV255" i="38" s="1"/>
  <c r="E130" i="27"/>
  <c r="AV66" i="38" s="1"/>
  <c r="C6" i="13"/>
  <c r="D176" i="27"/>
  <c r="AU255" i="38" s="1"/>
  <c r="G90" i="27"/>
  <c r="G66" i="39" s="1"/>
  <c r="F66" i="25"/>
  <c r="G66" i="29" s="1"/>
  <c r="P9" i="11"/>
  <c r="I26" i="11"/>
  <c r="E17" i="14"/>
  <c r="G33" i="12" s="1"/>
  <c r="E27" i="27" s="1"/>
  <c r="D67" i="42" s="1"/>
  <c r="E14" i="27"/>
  <c r="D44" i="42" s="1"/>
  <c r="E7" i="27"/>
  <c r="D33" i="42" s="1"/>
  <c r="P8" i="11"/>
  <c r="E19" i="27"/>
  <c r="D49" i="42" s="1"/>
  <c r="I32" i="11"/>
  <c r="F32" i="11" s="1"/>
  <c r="G23" i="11"/>
  <c r="I23" i="11" s="1"/>
  <c r="E20" i="27"/>
  <c r="D50" i="42" s="1"/>
  <c r="G16" i="11"/>
  <c r="E6" i="27" s="1"/>
  <c r="D32" i="42" s="1"/>
  <c r="O16" i="11"/>
  <c r="E16" i="27"/>
  <c r="D46" i="42" s="1"/>
  <c r="P6" i="11"/>
  <c r="E21" i="27"/>
  <c r="D51" i="42" s="1"/>
  <c r="I25" i="11"/>
  <c r="F25" i="11" s="1"/>
  <c r="G20" i="11"/>
  <c r="I20" i="11" s="1"/>
  <c r="E5" i="27"/>
  <c r="D31" i="42" s="1"/>
  <c r="E23" i="27"/>
  <c r="D59" i="42" s="1"/>
  <c r="E24" i="27"/>
  <c r="D61" i="42" s="1"/>
  <c r="E22" i="27"/>
  <c r="D58" i="42" s="1"/>
  <c r="G22" i="11"/>
  <c r="E10" i="27" s="1"/>
  <c r="D38" i="42" s="1"/>
  <c r="C7" i="12"/>
  <c r="E26" i="27"/>
  <c r="D65" i="42" s="1"/>
  <c r="H65" i="42" s="1"/>
  <c r="E25" i="27"/>
  <c r="D63" i="42" s="1"/>
  <c r="E148" i="27"/>
  <c r="AV173" i="38" s="1"/>
  <c r="D148" i="27"/>
  <c r="AU173" i="38" s="1"/>
  <c r="E151" i="27"/>
  <c r="AV176" i="38" s="1"/>
  <c r="D151" i="27"/>
  <c r="AU176" i="38" s="1"/>
  <c r="E149" i="27"/>
  <c r="AV174" i="38" s="1"/>
  <c r="D149" i="27"/>
  <c r="AU174" i="38" s="1"/>
  <c r="N6" i="10"/>
  <c r="F14" i="10"/>
  <c r="O16" i="10"/>
  <c r="F6" i="10"/>
  <c r="G31" i="10"/>
  <c r="F41" i="10"/>
  <c r="G47" i="10"/>
  <c r="D33" i="10"/>
  <c r="G64" i="10"/>
  <c r="F66" i="10"/>
  <c r="F70" i="10"/>
  <c r="G72" i="10"/>
  <c r="F76" i="10"/>
  <c r="D72" i="10"/>
  <c r="G84" i="10"/>
  <c r="F94" i="10"/>
  <c r="D95" i="10"/>
  <c r="M93" i="10"/>
  <c r="M87" i="10"/>
  <c r="M83" i="10"/>
  <c r="M81" i="10"/>
  <c r="M77" i="10"/>
  <c r="M75" i="10"/>
  <c r="M71" i="10"/>
  <c r="M69" i="10"/>
  <c r="M67" i="10"/>
  <c r="M55" i="10"/>
  <c r="M53" i="10"/>
  <c r="M51" i="10"/>
  <c r="M47" i="10"/>
  <c r="M45" i="10"/>
  <c r="M41" i="10"/>
  <c r="M39" i="10"/>
  <c r="M35" i="10"/>
  <c r="M29" i="10"/>
  <c r="M17" i="10"/>
  <c r="M15" i="10"/>
  <c r="M13" i="10"/>
  <c r="M9" i="10"/>
  <c r="G14" i="10"/>
  <c r="F22" i="10"/>
  <c r="F33" i="10"/>
  <c r="G60" i="10"/>
  <c r="F56" i="10"/>
  <c r="G82" i="10"/>
  <c r="G74" i="10"/>
  <c r="F82" i="10"/>
  <c r="F74" i="10"/>
  <c r="P76" i="10"/>
  <c r="D46" i="10"/>
  <c r="D71" i="10"/>
  <c r="F7" i="10"/>
  <c r="O13" i="10"/>
  <c r="O17" i="10"/>
  <c r="D22" i="10"/>
  <c r="C28" i="27"/>
  <c r="C4" i="39" s="1"/>
  <c r="B4" i="25"/>
  <c r="C4" i="29" s="1"/>
  <c r="O48" i="10"/>
  <c r="D30" i="10"/>
  <c r="P25" i="10"/>
  <c r="Q61" i="10"/>
  <c r="D61" i="10"/>
  <c r="Q65" i="10"/>
  <c r="R77" i="10"/>
  <c r="R79" i="10"/>
  <c r="R81" i="10"/>
  <c r="D82" i="10"/>
  <c r="G85" i="10"/>
  <c r="G89" i="10"/>
  <c r="G95" i="10"/>
  <c r="M94" i="10"/>
  <c r="M92" i="10"/>
  <c r="M90" i="10"/>
  <c r="M88" i="10"/>
  <c r="M86" i="10"/>
  <c r="M84" i="10"/>
  <c r="M82" i="10"/>
  <c r="M76" i="10"/>
  <c r="M72" i="10"/>
  <c r="M70" i="10"/>
  <c r="M64" i="10"/>
  <c r="M62" i="10"/>
  <c r="M60" i="10"/>
  <c r="M58" i="10"/>
  <c r="M56" i="10"/>
  <c r="M50" i="10"/>
  <c r="M48" i="10"/>
  <c r="M46" i="10"/>
  <c r="M44" i="10"/>
  <c r="M40" i="10"/>
  <c r="M32" i="10"/>
  <c r="M30" i="10"/>
  <c r="M28" i="10"/>
  <c r="M26" i="10"/>
  <c r="M24" i="10"/>
  <c r="M22" i="10"/>
  <c r="M20" i="10"/>
  <c r="M18" i="10"/>
  <c r="M16" i="10"/>
  <c r="M14" i="10"/>
  <c r="M12" i="10"/>
  <c r="M10" i="10"/>
  <c r="E147" i="27"/>
  <c r="AV172" i="38" s="1"/>
  <c r="E133" i="27"/>
  <c r="AV69" i="38" s="1"/>
  <c r="D147" i="27"/>
  <c r="AU172" i="38" s="1"/>
  <c r="C9" i="13"/>
  <c r="M95" i="10"/>
  <c r="M91" i="10"/>
  <c r="M89" i="10"/>
  <c r="M85" i="10"/>
  <c r="M79" i="10"/>
  <c r="M73" i="10"/>
  <c r="M65" i="10"/>
  <c r="M63" i="10"/>
  <c r="M61" i="10"/>
  <c r="M59" i="10"/>
  <c r="M57" i="10"/>
  <c r="M49" i="10"/>
  <c r="M43" i="10"/>
  <c r="M37" i="10"/>
  <c r="M33" i="10"/>
  <c r="M31" i="10"/>
  <c r="M27" i="10"/>
  <c r="M25" i="10"/>
  <c r="M23" i="10"/>
  <c r="M21" i="10"/>
  <c r="M19" i="10"/>
  <c r="M11" i="10"/>
  <c r="M80" i="10"/>
  <c r="M78" i="10"/>
  <c r="M74" i="10"/>
  <c r="M68" i="10"/>
  <c r="M66" i="10"/>
  <c r="M54" i="10"/>
  <c r="M52" i="10"/>
  <c r="M42" i="10"/>
  <c r="M38" i="10"/>
  <c r="M36" i="10"/>
  <c r="M34" i="10"/>
  <c r="G22" i="10"/>
  <c r="G80" i="10"/>
  <c r="G76" i="10"/>
  <c r="G70" i="10"/>
  <c r="G66" i="10"/>
  <c r="F80" i="10"/>
  <c r="F72" i="10"/>
  <c r="F78" i="10"/>
  <c r="F83" i="10"/>
  <c r="F91" i="10"/>
  <c r="F89" i="10"/>
  <c r="F85" i="10"/>
  <c r="G87" i="10"/>
  <c r="O83" i="10"/>
  <c r="P83" i="10"/>
  <c r="Q83" i="10"/>
  <c r="R83" i="10"/>
  <c r="O85" i="10"/>
  <c r="P85" i="10"/>
  <c r="Q85" i="10"/>
  <c r="R85" i="10"/>
  <c r="O87" i="10"/>
  <c r="P87" i="10"/>
  <c r="Q87" i="10"/>
  <c r="R87" i="10"/>
  <c r="O89" i="10"/>
  <c r="P89" i="10"/>
  <c r="Q89" i="10"/>
  <c r="R89" i="10"/>
  <c r="O91" i="10"/>
  <c r="P91" i="10"/>
  <c r="Q91" i="10"/>
  <c r="R91" i="10"/>
  <c r="O93" i="10"/>
  <c r="D18" i="10"/>
  <c r="O19" i="10"/>
  <c r="D38" i="10"/>
  <c r="D41" i="10"/>
  <c r="R55" i="10"/>
  <c r="Q55" i="10"/>
  <c r="D83" i="10"/>
  <c r="D81" i="10"/>
  <c r="D75" i="10"/>
  <c r="D66" i="10"/>
  <c r="D68" i="10"/>
  <c r="D69" i="10"/>
  <c r="R93" i="10"/>
  <c r="Q93" i="10"/>
  <c r="P93" i="10"/>
  <c r="R95" i="10"/>
  <c r="Q95" i="10"/>
  <c r="P95" i="10"/>
  <c r="G83" i="10"/>
  <c r="F95" i="10"/>
  <c r="F93" i="10"/>
  <c r="F87" i="10"/>
  <c r="G91" i="10"/>
  <c r="O61" i="10"/>
  <c r="P61" i="10"/>
  <c r="R61" i="10"/>
  <c r="O95" i="10"/>
  <c r="D21" i="10"/>
  <c r="D28" i="10"/>
  <c r="D39" i="10"/>
  <c r="D76" i="10"/>
  <c r="D67" i="10"/>
  <c r="D52" i="10"/>
  <c r="D53" i="10"/>
  <c r="F64" i="10"/>
  <c r="R64" i="10"/>
  <c r="Q64" i="10"/>
  <c r="P64" i="10"/>
  <c r="O64" i="10"/>
  <c r="R66" i="10"/>
  <c r="Q66" i="10"/>
  <c r="P66" i="10"/>
  <c r="O66" i="10"/>
  <c r="R68" i="10"/>
  <c r="Q68" i="10"/>
  <c r="P68" i="10"/>
  <c r="O68" i="10"/>
  <c r="R70" i="10"/>
  <c r="Q70" i="10"/>
  <c r="P70" i="10"/>
  <c r="O70" i="10"/>
  <c r="R72" i="10"/>
  <c r="Q72" i="10"/>
  <c r="P72" i="10"/>
  <c r="O72" i="10"/>
  <c r="R74" i="10"/>
  <c r="Q74" i="10"/>
  <c r="P74" i="10"/>
  <c r="O74" i="10"/>
  <c r="O76" i="10"/>
  <c r="D78" i="10"/>
  <c r="D79" i="10"/>
  <c r="D73" i="10"/>
  <c r="O8" i="10"/>
  <c r="G8" i="10"/>
  <c r="P10" i="10"/>
  <c r="G10" i="10"/>
  <c r="R12" i="10"/>
  <c r="Q12" i="10"/>
  <c r="P12" i="10"/>
  <c r="O12" i="10"/>
  <c r="F12" i="10"/>
  <c r="R14" i="10"/>
  <c r="Q14" i="10"/>
  <c r="P14" i="10"/>
  <c r="O14" i="10"/>
  <c r="F16" i="10"/>
  <c r="G16" i="10"/>
  <c r="F20" i="10"/>
  <c r="G20" i="10"/>
  <c r="R24" i="10"/>
  <c r="Q24" i="10"/>
  <c r="P24" i="10"/>
  <c r="F24" i="10"/>
  <c r="G24" i="10"/>
  <c r="D13" i="10"/>
  <c r="D14" i="10"/>
  <c r="D9" i="10"/>
  <c r="D8" i="10"/>
  <c r="Q6" i="10"/>
  <c r="P6" i="10"/>
  <c r="O6" i="10"/>
  <c r="G6" i="10"/>
  <c r="R6" i="10"/>
  <c r="R27" i="10"/>
  <c r="Q27" i="10"/>
  <c r="P27" i="10"/>
  <c r="O27" i="10"/>
  <c r="F27" i="10"/>
  <c r="R29" i="10"/>
  <c r="Q29" i="10"/>
  <c r="P29" i="10"/>
  <c r="O29" i="10"/>
  <c r="G29" i="10"/>
  <c r="R31" i="10"/>
  <c r="Q31" i="10"/>
  <c r="P31" i="10"/>
  <c r="O31" i="10"/>
  <c r="F31" i="10"/>
  <c r="G33" i="10"/>
  <c r="F35" i="10"/>
  <c r="G37" i="10"/>
  <c r="F39" i="10"/>
  <c r="G41" i="10"/>
  <c r="F43" i="10"/>
  <c r="R45" i="10"/>
  <c r="Q45" i="10"/>
  <c r="P45" i="10"/>
  <c r="O45" i="10"/>
  <c r="G45" i="10"/>
  <c r="F47" i="10"/>
  <c r="Q49" i="10"/>
  <c r="P49" i="10"/>
  <c r="G49" i="10"/>
  <c r="F49" i="10"/>
  <c r="D35" i="10"/>
  <c r="D32" i="10"/>
  <c r="D34" i="10"/>
  <c r="D45" i="10"/>
  <c r="D44" i="10"/>
  <c r="D48" i="10"/>
  <c r="F52" i="10"/>
  <c r="R54" i="10"/>
  <c r="Q54" i="10"/>
  <c r="P54" i="10"/>
  <c r="O54" i="10"/>
  <c r="F54" i="10"/>
  <c r="G54" i="10"/>
  <c r="F58" i="10"/>
  <c r="G58" i="10"/>
  <c r="F62" i="10"/>
  <c r="G62" i="10"/>
  <c r="R86" i="10"/>
  <c r="Q86" i="10"/>
  <c r="P86" i="10"/>
  <c r="O86" i="10"/>
  <c r="R88" i="10"/>
  <c r="Q88" i="10"/>
  <c r="P88" i="10"/>
  <c r="O88" i="10"/>
  <c r="R90" i="10"/>
  <c r="Q90" i="10"/>
  <c r="P90" i="10"/>
  <c r="O90" i="10"/>
  <c r="R92" i="10"/>
  <c r="Q92" i="10"/>
  <c r="P92" i="10"/>
  <c r="O92" i="10"/>
  <c r="D94" i="10"/>
  <c r="D92" i="10"/>
  <c r="G18" i="10"/>
  <c r="F18" i="10"/>
  <c r="F8" i="10"/>
  <c r="F45" i="10"/>
  <c r="F37" i="10"/>
  <c r="F29" i="10"/>
  <c r="G43" i="10"/>
  <c r="G35" i="10"/>
  <c r="G27" i="10"/>
  <c r="G56" i="10"/>
  <c r="F60" i="10"/>
  <c r="F10" i="10"/>
  <c r="G12" i="10"/>
  <c r="G88" i="10"/>
  <c r="G86" i="10"/>
  <c r="F84" i="10"/>
  <c r="O33" i="10"/>
  <c r="P33" i="10"/>
  <c r="Q33" i="10"/>
  <c r="R33" i="10"/>
  <c r="O35" i="10"/>
  <c r="P35" i="10"/>
  <c r="Q35" i="10"/>
  <c r="R35" i="10"/>
  <c r="O37" i="10"/>
  <c r="P37" i="10"/>
  <c r="Q37" i="10"/>
  <c r="R37" i="10"/>
  <c r="O39" i="10"/>
  <c r="P39" i="10"/>
  <c r="Q39" i="10"/>
  <c r="R39" i="10"/>
  <c r="O41" i="10"/>
  <c r="P41" i="10"/>
  <c r="Q41" i="10"/>
  <c r="R41" i="10"/>
  <c r="O43" i="10"/>
  <c r="P43" i="10"/>
  <c r="Q43" i="10"/>
  <c r="R43" i="10"/>
  <c r="O47" i="10"/>
  <c r="P47" i="10"/>
  <c r="Q47" i="10"/>
  <c r="R47" i="10"/>
  <c r="O49" i="10"/>
  <c r="O52" i="10"/>
  <c r="P52" i="10"/>
  <c r="Q52" i="10"/>
  <c r="R52" i="10"/>
  <c r="O56" i="10"/>
  <c r="P56" i="10"/>
  <c r="Q56" i="10"/>
  <c r="R56" i="10"/>
  <c r="O58" i="10"/>
  <c r="P58" i="10"/>
  <c r="Q58" i="10"/>
  <c r="R58" i="10"/>
  <c r="O60" i="10"/>
  <c r="P60" i="10"/>
  <c r="Q60" i="10"/>
  <c r="R60" i="10"/>
  <c r="O62" i="10"/>
  <c r="P62" i="10"/>
  <c r="Q62" i="10"/>
  <c r="R62" i="10"/>
  <c r="O65" i="10"/>
  <c r="P65" i="10"/>
  <c r="O77" i="10"/>
  <c r="P77" i="10"/>
  <c r="Q77" i="10"/>
  <c r="O79" i="10"/>
  <c r="P79" i="10"/>
  <c r="Q79" i="10"/>
  <c r="O81" i="10"/>
  <c r="P81" i="10"/>
  <c r="Q81" i="10"/>
  <c r="P8" i="10"/>
  <c r="Q8" i="10"/>
  <c r="R8" i="10"/>
  <c r="Q10" i="10"/>
  <c r="R10" i="10"/>
  <c r="P16" i="10"/>
  <c r="Q16" i="10"/>
  <c r="R16" i="10"/>
  <c r="O18" i="10"/>
  <c r="P18" i="10"/>
  <c r="Q18" i="10"/>
  <c r="R18" i="10"/>
  <c r="O20" i="10"/>
  <c r="P20" i="10"/>
  <c r="Q20" i="10"/>
  <c r="R20" i="10"/>
  <c r="O22" i="10"/>
  <c r="Q22" i="10"/>
  <c r="R22" i="10"/>
  <c r="D7" i="10"/>
  <c r="D47" i="10"/>
  <c r="D93" i="10"/>
  <c r="G52" i="10"/>
  <c r="D20" i="10"/>
  <c r="D23" i="10"/>
  <c r="D24" i="10"/>
  <c r="D19" i="10"/>
  <c r="D11" i="10"/>
  <c r="D29" i="10"/>
  <c r="D27" i="10"/>
  <c r="D42" i="10"/>
  <c r="D37" i="10"/>
  <c r="D40" i="10"/>
  <c r="R49" i="10"/>
  <c r="O94" i="10"/>
  <c r="P22" i="10"/>
  <c r="D16" i="10"/>
  <c r="Q7" i="10"/>
  <c r="P7" i="10"/>
  <c r="O7" i="10"/>
  <c r="G7" i="10"/>
  <c r="R13" i="10"/>
  <c r="Q13" i="10"/>
  <c r="P13" i="10"/>
  <c r="R15" i="10"/>
  <c r="Q15" i="10"/>
  <c r="P15" i="10"/>
  <c r="O15" i="10"/>
  <c r="R17" i="10"/>
  <c r="Q17" i="10"/>
  <c r="P17" i="10"/>
  <c r="R23" i="10"/>
  <c r="Q23" i="10"/>
  <c r="R26" i="10"/>
  <c r="Q26" i="10"/>
  <c r="P26" i="10"/>
  <c r="O26" i="10"/>
  <c r="F26" i="10"/>
  <c r="R28" i="10"/>
  <c r="Q28" i="10"/>
  <c r="P28" i="10"/>
  <c r="O28" i="10"/>
  <c r="F28" i="10"/>
  <c r="R30" i="10"/>
  <c r="Q30" i="10"/>
  <c r="P30" i="10"/>
  <c r="O30" i="10"/>
  <c r="F30" i="10"/>
  <c r="R32" i="10"/>
  <c r="Q32" i="10"/>
  <c r="P32" i="10"/>
  <c r="O32" i="10"/>
  <c r="F32" i="10"/>
  <c r="F34" i="10"/>
  <c r="F36" i="10"/>
  <c r="F38" i="10"/>
  <c r="F40" i="10"/>
  <c r="O42" i="10"/>
  <c r="Q42" i="10"/>
  <c r="G42" i="10"/>
  <c r="F42" i="10"/>
  <c r="R44" i="10"/>
  <c r="Q44" i="10"/>
  <c r="P44" i="10"/>
  <c r="O44" i="10"/>
  <c r="G44" i="10"/>
  <c r="R46" i="10"/>
  <c r="Q46" i="10"/>
  <c r="P46" i="10"/>
  <c r="G46" i="10"/>
  <c r="P48" i="10"/>
  <c r="R48" i="10"/>
  <c r="G50" i="10"/>
  <c r="F50" i="10"/>
  <c r="R25" i="10"/>
  <c r="Q25" i="10"/>
  <c r="G25" i="10"/>
  <c r="F25" i="10"/>
  <c r="F53" i="10"/>
  <c r="G53" i="10"/>
  <c r="F55" i="10"/>
  <c r="R57" i="10"/>
  <c r="Q57" i="10"/>
  <c r="P57" i="10"/>
  <c r="O57" i="10"/>
  <c r="F57" i="10"/>
  <c r="R59" i="10"/>
  <c r="Q59" i="10"/>
  <c r="P59" i="10"/>
  <c r="O59" i="10"/>
  <c r="F59" i="10"/>
  <c r="F61" i="10"/>
  <c r="R63" i="10"/>
  <c r="Q63" i="10"/>
  <c r="P63" i="10"/>
  <c r="O63" i="10"/>
  <c r="G63" i="10"/>
  <c r="D62" i="10"/>
  <c r="D89" i="10"/>
  <c r="F9" i="10"/>
  <c r="G9" i="10"/>
  <c r="G23" i="10"/>
  <c r="G21" i="10"/>
  <c r="G19" i="10"/>
  <c r="G17" i="10"/>
  <c r="G15" i="10"/>
  <c r="G13" i="10"/>
  <c r="F23" i="10"/>
  <c r="F21" i="10"/>
  <c r="F19" i="10"/>
  <c r="F17" i="10"/>
  <c r="F15" i="10"/>
  <c r="F13" i="10"/>
  <c r="F11" i="10"/>
  <c r="G11" i="10"/>
  <c r="F46" i="10"/>
  <c r="F44" i="10"/>
  <c r="F48" i="10"/>
  <c r="G48" i="10"/>
  <c r="G40" i="10"/>
  <c r="G38" i="10"/>
  <c r="G36" i="10"/>
  <c r="G34" i="10"/>
  <c r="G32" i="10"/>
  <c r="G30" i="10"/>
  <c r="G28" i="10"/>
  <c r="G26" i="10"/>
  <c r="G61" i="10"/>
  <c r="G59" i="10"/>
  <c r="G57" i="10"/>
  <c r="G55" i="10"/>
  <c r="P42" i="10"/>
  <c r="Q48" i="10"/>
  <c r="O25" i="10"/>
  <c r="O34" i="10"/>
  <c r="P34" i="10"/>
  <c r="Q34" i="10"/>
  <c r="R34" i="10"/>
  <c r="O36" i="10"/>
  <c r="P36" i="10"/>
  <c r="Q36" i="10"/>
  <c r="R36" i="10"/>
  <c r="O38" i="10"/>
  <c r="P38" i="10"/>
  <c r="Q38" i="10"/>
  <c r="R38" i="10"/>
  <c r="O40" i="10"/>
  <c r="P40" i="10"/>
  <c r="Q40" i="10"/>
  <c r="R40" i="10"/>
  <c r="O46" i="10"/>
  <c r="O9" i="10"/>
  <c r="P9" i="10"/>
  <c r="Q9" i="10"/>
  <c r="R9" i="10"/>
  <c r="O11" i="10"/>
  <c r="P11" i="10"/>
  <c r="Q11" i="10"/>
  <c r="R11" i="10"/>
  <c r="P19" i="10"/>
  <c r="Q19" i="10"/>
  <c r="R19" i="10"/>
  <c r="O21" i="10"/>
  <c r="P21" i="10"/>
  <c r="Q21" i="10"/>
  <c r="R21" i="10"/>
  <c r="O23" i="10"/>
  <c r="P23" i="10"/>
  <c r="R7" i="10"/>
  <c r="D64" i="10"/>
  <c r="D58" i="10"/>
  <c r="D56" i="10"/>
  <c r="D57" i="10"/>
  <c r="R51" i="10"/>
  <c r="Q51" i="10"/>
  <c r="P51" i="10"/>
  <c r="O51" i="10"/>
  <c r="F51" i="10"/>
  <c r="G51" i="10"/>
  <c r="G65" i="10"/>
  <c r="R65" i="10"/>
  <c r="F65" i="10"/>
  <c r="R67" i="10"/>
  <c r="Q67" i="10"/>
  <c r="P67" i="10"/>
  <c r="O67" i="10"/>
  <c r="F67" i="10"/>
  <c r="G67" i="10"/>
  <c r="R69" i="10"/>
  <c r="Q69" i="10"/>
  <c r="P69" i="10"/>
  <c r="O69" i="10"/>
  <c r="F69" i="10"/>
  <c r="G69" i="10"/>
  <c r="R71" i="10"/>
  <c r="Q71" i="10"/>
  <c r="P71" i="10"/>
  <c r="O71" i="10"/>
  <c r="F71" i="10"/>
  <c r="G71" i="10"/>
  <c r="R73" i="10"/>
  <c r="Q73" i="10"/>
  <c r="P73" i="10"/>
  <c r="O73" i="10"/>
  <c r="G73" i="10"/>
  <c r="F73" i="10"/>
  <c r="R75" i="10"/>
  <c r="Q75" i="10"/>
  <c r="P75" i="10"/>
  <c r="O75" i="10"/>
  <c r="F75" i="10"/>
  <c r="G75" i="10"/>
  <c r="F77" i="10"/>
  <c r="G77" i="10"/>
  <c r="F79" i="10"/>
  <c r="G79" i="10"/>
  <c r="F81" i="10"/>
  <c r="G81" i="10"/>
  <c r="Q84" i="10"/>
  <c r="O84" i="10"/>
  <c r="P84" i="10"/>
  <c r="R84" i="10"/>
  <c r="F86" i="10"/>
  <c r="F88" i="10"/>
  <c r="F90" i="10"/>
  <c r="G90" i="10"/>
  <c r="G92" i="10"/>
  <c r="F92" i="10"/>
  <c r="R94" i="10"/>
  <c r="Q94" i="10"/>
  <c r="P94" i="10"/>
  <c r="G94" i="10"/>
  <c r="D86" i="10"/>
  <c r="D87" i="10"/>
  <c r="N4" i="10"/>
  <c r="P50" i="10"/>
  <c r="R50" i="10"/>
  <c r="S82" i="10"/>
  <c r="O24" i="10"/>
  <c r="D142" i="27"/>
  <c r="AU150" i="38" s="1"/>
  <c r="C5" i="13"/>
  <c r="F15" i="11"/>
  <c r="F17" i="11"/>
  <c r="I25" i="12"/>
  <c r="F35" i="11"/>
  <c r="I29" i="11"/>
  <c r="I19" i="11"/>
  <c r="P16" i="11"/>
  <c r="I27" i="12"/>
  <c r="I14" i="11"/>
  <c r="I24" i="12"/>
  <c r="F26" i="11"/>
  <c r="F28" i="11"/>
  <c r="E29" i="12"/>
  <c r="S78" i="10" l="1"/>
  <c r="O100" i="27"/>
  <c r="P76" i="39" s="1"/>
  <c r="G115" i="27"/>
  <c r="G91" i="39" s="1"/>
  <c r="E30" i="42"/>
  <c r="P5" i="11"/>
  <c r="I6" i="11"/>
  <c r="P78" i="25"/>
  <c r="Q78" i="29" s="1"/>
  <c r="D145" i="27"/>
  <c r="E145" i="27"/>
  <c r="E181" i="27"/>
  <c r="AR256" i="38" s="1"/>
  <c r="O102" i="27"/>
  <c r="P78" i="39" s="1"/>
  <c r="D181" i="27"/>
  <c r="AQ256" i="38" s="1"/>
  <c r="D144" i="27"/>
  <c r="E144" i="27"/>
  <c r="D183" i="27"/>
  <c r="AQ258" i="38" s="1"/>
  <c r="R102" i="27"/>
  <c r="S78" i="39" s="1"/>
  <c r="E183" i="27"/>
  <c r="AR258" i="38" s="1"/>
  <c r="D184" i="27"/>
  <c r="AQ259" i="38" s="1"/>
  <c r="E172" i="27"/>
  <c r="AR228" i="38" s="1"/>
  <c r="S80" i="10"/>
  <c r="D101" i="27"/>
  <c r="D77" i="39" s="1"/>
  <c r="C77" i="25"/>
  <c r="D77" i="29" s="1"/>
  <c r="D104" i="27"/>
  <c r="D80" i="39" s="1"/>
  <c r="C80" i="25"/>
  <c r="D80" i="29" s="1"/>
  <c r="C69" i="25"/>
  <c r="D69" i="29" s="1"/>
  <c r="D93" i="27"/>
  <c r="D69" i="39" s="1"/>
  <c r="C67" i="25"/>
  <c r="D67" i="29" s="1"/>
  <c r="D91" i="27"/>
  <c r="D67" i="39" s="1"/>
  <c r="D117" i="27"/>
  <c r="D93" i="39" s="1"/>
  <c r="C93" i="25"/>
  <c r="D93" i="29" s="1"/>
  <c r="D111" i="27"/>
  <c r="D87" i="39" s="1"/>
  <c r="C87" i="25"/>
  <c r="D87" i="29" s="1"/>
  <c r="D90" i="27"/>
  <c r="D66" i="39" s="1"/>
  <c r="C66" i="25"/>
  <c r="D66" i="29" s="1"/>
  <c r="C91" i="25"/>
  <c r="D91" i="29" s="1"/>
  <c r="D115" i="27"/>
  <c r="D91" i="39" s="1"/>
  <c r="C64" i="25"/>
  <c r="D64" i="29" s="1"/>
  <c r="D88" i="27"/>
  <c r="D64" i="39" s="1"/>
  <c r="C84" i="25"/>
  <c r="D84" i="29" s="1"/>
  <c r="D108" i="27"/>
  <c r="D84" i="39" s="1"/>
  <c r="D97" i="27"/>
  <c r="D73" i="39" s="1"/>
  <c r="C73" i="25"/>
  <c r="D73" i="29" s="1"/>
  <c r="D94" i="27"/>
  <c r="D70" i="39" s="1"/>
  <c r="C70" i="25"/>
  <c r="D70" i="29" s="1"/>
  <c r="C76" i="25"/>
  <c r="D76" i="29" s="1"/>
  <c r="D100" i="27"/>
  <c r="D76" i="39" s="1"/>
  <c r="D109" i="27"/>
  <c r="D85" i="39" s="1"/>
  <c r="C85" i="25"/>
  <c r="D85" i="29" s="1"/>
  <c r="D114" i="27"/>
  <c r="D90" i="39" s="1"/>
  <c r="C90" i="25"/>
  <c r="D90" i="29" s="1"/>
  <c r="D89" i="27"/>
  <c r="D65" i="39" s="1"/>
  <c r="C65" i="25"/>
  <c r="D65" i="29" s="1"/>
  <c r="C79" i="25"/>
  <c r="D79" i="29" s="1"/>
  <c r="D103" i="27"/>
  <c r="D79" i="39" s="1"/>
  <c r="C92" i="25"/>
  <c r="D92" i="29" s="1"/>
  <c r="D116" i="27"/>
  <c r="D92" i="39" s="1"/>
  <c r="C71" i="25"/>
  <c r="D71" i="29" s="1"/>
  <c r="D95" i="27"/>
  <c r="D71" i="39" s="1"/>
  <c r="D98" i="27"/>
  <c r="D74" i="39" s="1"/>
  <c r="C74" i="25"/>
  <c r="D74" i="29" s="1"/>
  <c r="D105" i="27"/>
  <c r="D81" i="39" s="1"/>
  <c r="C81" i="25"/>
  <c r="D81" i="29" s="1"/>
  <c r="D175" i="27"/>
  <c r="AQ231" i="38" s="1"/>
  <c r="E174" i="27"/>
  <c r="AR230" i="38" s="1"/>
  <c r="R98" i="27"/>
  <c r="S74" i="39" s="1"/>
  <c r="Q72" i="27"/>
  <c r="R48" i="39" s="1"/>
  <c r="N48" i="25"/>
  <c r="O48" i="29" s="1"/>
  <c r="P51" i="25"/>
  <c r="Q51" i="29" s="1"/>
  <c r="D173" i="27"/>
  <c r="AQ229" i="38" s="1"/>
  <c r="E173" i="27"/>
  <c r="AR229" i="38" s="1"/>
  <c r="D166" i="27"/>
  <c r="AQ205" i="38" s="1"/>
  <c r="O82" i="25"/>
  <c r="P82" i="29" s="1"/>
  <c r="P106" i="27"/>
  <c r="Q82" i="39" s="1"/>
  <c r="O90" i="25"/>
  <c r="P90" i="29" s="1"/>
  <c r="P114" i="27"/>
  <c r="Q90" i="39" s="1"/>
  <c r="Q114" i="27"/>
  <c r="R90" i="39" s="1"/>
  <c r="P90" i="25"/>
  <c r="Q90" i="29" s="1"/>
  <c r="P86" i="25"/>
  <c r="Q86" i="29" s="1"/>
  <c r="Q110" i="27"/>
  <c r="R86" i="39" s="1"/>
  <c r="P110" i="27"/>
  <c r="Q86" i="39" s="1"/>
  <c r="O86" i="25"/>
  <c r="P86" i="29" s="1"/>
  <c r="O85" i="25"/>
  <c r="P85" i="29" s="1"/>
  <c r="P109" i="27"/>
  <c r="Q85" i="39" s="1"/>
  <c r="Q106" i="27"/>
  <c r="R82" i="39" s="1"/>
  <c r="P82" i="25"/>
  <c r="Q82" i="29" s="1"/>
  <c r="P83" i="25"/>
  <c r="Q83" i="29" s="1"/>
  <c r="Q107" i="27"/>
  <c r="R83" i="39" s="1"/>
  <c r="Q111" i="27"/>
  <c r="R87" i="39" s="1"/>
  <c r="P87" i="25"/>
  <c r="Q87" i="29" s="1"/>
  <c r="O88" i="25"/>
  <c r="P88" i="29" s="1"/>
  <c r="P112" i="27"/>
  <c r="Q88" i="39" s="1"/>
  <c r="P108" i="27"/>
  <c r="Q84" i="39" s="1"/>
  <c r="O84" i="25"/>
  <c r="P84" i="29" s="1"/>
  <c r="P93" i="25"/>
  <c r="Q93" i="29" s="1"/>
  <c r="Q117" i="27"/>
  <c r="R93" i="39" s="1"/>
  <c r="P111" i="27"/>
  <c r="Q87" i="39" s="1"/>
  <c r="O87" i="25"/>
  <c r="P87" i="29" s="1"/>
  <c r="P107" i="27"/>
  <c r="Q83" i="39" s="1"/>
  <c r="O83" i="25"/>
  <c r="P83" i="29" s="1"/>
  <c r="P113" i="27"/>
  <c r="Q89" i="39" s="1"/>
  <c r="O89" i="25"/>
  <c r="P89" i="29" s="1"/>
  <c r="O93" i="25"/>
  <c r="P93" i="29" s="1"/>
  <c r="P117" i="27"/>
  <c r="Q93" i="39" s="1"/>
  <c r="Q108" i="27"/>
  <c r="R84" i="39" s="1"/>
  <c r="P84" i="25"/>
  <c r="Q84" i="29" s="1"/>
  <c r="O91" i="25"/>
  <c r="P91" i="29" s="1"/>
  <c r="P115" i="27"/>
  <c r="Q91" i="39" s="1"/>
  <c r="P88" i="25"/>
  <c r="Q88" i="29" s="1"/>
  <c r="Q112" i="27"/>
  <c r="R88" i="39" s="1"/>
  <c r="P116" i="27"/>
  <c r="Q92" i="39" s="1"/>
  <c r="O92" i="25"/>
  <c r="P92" i="29" s="1"/>
  <c r="Q116" i="27"/>
  <c r="R92" i="39" s="1"/>
  <c r="P92" i="25"/>
  <c r="Q92" i="29" s="1"/>
  <c r="P91" i="25"/>
  <c r="Q91" i="29" s="1"/>
  <c r="Q115" i="27"/>
  <c r="R91" i="39" s="1"/>
  <c r="Q113" i="27"/>
  <c r="R89" i="39" s="1"/>
  <c r="P89" i="25"/>
  <c r="Q89" i="29" s="1"/>
  <c r="P85" i="25"/>
  <c r="Q85" i="29" s="1"/>
  <c r="Q109" i="27"/>
  <c r="R85" i="39" s="1"/>
  <c r="D172" i="27"/>
  <c r="AQ228" i="38" s="1"/>
  <c r="G61" i="27"/>
  <c r="G37" i="39" s="1"/>
  <c r="E163" i="27"/>
  <c r="AR202" i="38" s="1"/>
  <c r="E153" i="27"/>
  <c r="AR174" i="38" s="1"/>
  <c r="D165" i="27"/>
  <c r="AQ204" i="38" s="1"/>
  <c r="D163" i="27"/>
  <c r="AQ202" i="38" s="1"/>
  <c r="O32" i="27"/>
  <c r="P8" i="39" s="1"/>
  <c r="E154" i="27"/>
  <c r="AR175" i="38" s="1"/>
  <c r="D153" i="27"/>
  <c r="AQ174" i="38" s="1"/>
  <c r="D44" i="27"/>
  <c r="D20" i="39" s="1"/>
  <c r="C20" i="25"/>
  <c r="D20" i="29" s="1"/>
  <c r="D38" i="27"/>
  <c r="D14" i="39" s="1"/>
  <c r="C14" i="25"/>
  <c r="D14" i="29" s="1"/>
  <c r="D30" i="27"/>
  <c r="D6" i="39" s="1"/>
  <c r="C6" i="25"/>
  <c r="D6" i="29" s="1"/>
  <c r="D40" i="27"/>
  <c r="D16" i="39" s="1"/>
  <c r="C16" i="25"/>
  <c r="D16" i="29" s="1"/>
  <c r="D33" i="27"/>
  <c r="D9" i="39" s="1"/>
  <c r="C9" i="25"/>
  <c r="D9" i="29" s="1"/>
  <c r="D29" i="27"/>
  <c r="D5" i="39" s="1"/>
  <c r="C5" i="25"/>
  <c r="D5" i="29" s="1"/>
  <c r="D31" i="27"/>
  <c r="D7" i="39" s="1"/>
  <c r="C7" i="25"/>
  <c r="D7" i="29" s="1"/>
  <c r="D41" i="27"/>
  <c r="D17" i="39" s="1"/>
  <c r="C17" i="25"/>
  <c r="D17" i="29" s="1"/>
  <c r="D36" i="27"/>
  <c r="D12" i="39" s="1"/>
  <c r="C12" i="25"/>
  <c r="D12" i="29" s="1"/>
  <c r="D46" i="27"/>
  <c r="D22" i="39" s="1"/>
  <c r="C22" i="25"/>
  <c r="D22" i="29" s="1"/>
  <c r="D35" i="27"/>
  <c r="D11" i="39" s="1"/>
  <c r="C11" i="25"/>
  <c r="D11" i="29" s="1"/>
  <c r="D45" i="27"/>
  <c r="D21" i="39" s="1"/>
  <c r="C21" i="25"/>
  <c r="D21" i="29" s="1"/>
  <c r="D42" i="27"/>
  <c r="D18" i="39" s="1"/>
  <c r="C18" i="25"/>
  <c r="D18" i="29" s="1"/>
  <c r="D43" i="27"/>
  <c r="D19" i="39" s="1"/>
  <c r="C19" i="25"/>
  <c r="D19" i="29" s="1"/>
  <c r="H161" i="38"/>
  <c r="H188" i="38"/>
  <c r="H216" i="38"/>
  <c r="H270" i="38"/>
  <c r="H242" i="38"/>
  <c r="E35" i="42"/>
  <c r="L76" i="25"/>
  <c r="M76" i="29" s="1"/>
  <c r="M100" i="27"/>
  <c r="M76" i="39" s="1"/>
  <c r="M102" i="27"/>
  <c r="M78" i="39" s="1"/>
  <c r="L78" i="25"/>
  <c r="M78" i="29" s="1"/>
  <c r="L88" i="25"/>
  <c r="M88" i="29" s="1"/>
  <c r="M112" i="27"/>
  <c r="M88" i="39" s="1"/>
  <c r="M90" i="27"/>
  <c r="M66" i="39" s="1"/>
  <c r="L66" i="25"/>
  <c r="M66" i="29" s="1"/>
  <c r="M105" i="27"/>
  <c r="M81" i="39" s="1"/>
  <c r="L81" i="25"/>
  <c r="M81" i="29" s="1"/>
  <c r="M96" i="27"/>
  <c r="M72" i="39" s="1"/>
  <c r="L72" i="25"/>
  <c r="M72" i="29" s="1"/>
  <c r="M110" i="27"/>
  <c r="M86" i="39" s="1"/>
  <c r="L86" i="25"/>
  <c r="M86" i="29" s="1"/>
  <c r="L63" i="25"/>
  <c r="M63" i="29" s="1"/>
  <c r="M87" i="27"/>
  <c r="M63" i="39" s="1"/>
  <c r="M86" i="27"/>
  <c r="M62" i="39" s="1"/>
  <c r="L62" i="25"/>
  <c r="M62" i="29" s="1"/>
  <c r="M101" i="27"/>
  <c r="M77" i="39" s="1"/>
  <c r="L77" i="25"/>
  <c r="M77" i="29" s="1"/>
  <c r="M94" i="27"/>
  <c r="M70" i="39" s="1"/>
  <c r="L70" i="25"/>
  <c r="M70" i="29" s="1"/>
  <c r="M97" i="27"/>
  <c r="M73" i="39" s="1"/>
  <c r="L73" i="25"/>
  <c r="M73" i="29" s="1"/>
  <c r="L57" i="25"/>
  <c r="M57" i="29" s="1"/>
  <c r="M81" i="27"/>
  <c r="M57" i="39" s="1"/>
  <c r="M95" i="27"/>
  <c r="M71" i="39" s="1"/>
  <c r="L71" i="25"/>
  <c r="M71" i="29" s="1"/>
  <c r="L68" i="25"/>
  <c r="M68" i="29" s="1"/>
  <c r="M92" i="27"/>
  <c r="M68" i="39" s="1"/>
  <c r="M98" i="27"/>
  <c r="M74" i="39" s="1"/>
  <c r="L74" i="25"/>
  <c r="M74" i="29" s="1"/>
  <c r="L75" i="25"/>
  <c r="M75" i="29" s="1"/>
  <c r="M99" i="27"/>
  <c r="M75" i="39" s="1"/>
  <c r="M83" i="27"/>
  <c r="M59" i="39" s="1"/>
  <c r="L59" i="25"/>
  <c r="M59" i="29" s="1"/>
  <c r="M82" i="27"/>
  <c r="M58" i="39" s="1"/>
  <c r="L58" i="25"/>
  <c r="M58" i="29" s="1"/>
  <c r="L61" i="25"/>
  <c r="M61" i="29" s="1"/>
  <c r="M85" i="27"/>
  <c r="M61" i="39" s="1"/>
  <c r="M84" i="27"/>
  <c r="M60" i="39" s="1"/>
  <c r="L60" i="25"/>
  <c r="M60" i="29" s="1"/>
  <c r="M89" i="27"/>
  <c r="M65" i="39" s="1"/>
  <c r="L65" i="25"/>
  <c r="M65" i="29" s="1"/>
  <c r="L67" i="25"/>
  <c r="M67" i="29" s="1"/>
  <c r="M91" i="27"/>
  <c r="M67" i="39" s="1"/>
  <c r="L69" i="25"/>
  <c r="M69" i="29" s="1"/>
  <c r="M93" i="27"/>
  <c r="M69" i="39" s="1"/>
  <c r="L64" i="25"/>
  <c r="M64" i="29" s="1"/>
  <c r="M88" i="27"/>
  <c r="M64" i="39" s="1"/>
  <c r="M111" i="27"/>
  <c r="M87" i="39" s="1"/>
  <c r="L87" i="25"/>
  <c r="M87" i="29" s="1"/>
  <c r="M104" i="27"/>
  <c r="M80" i="39" s="1"/>
  <c r="L80" i="25"/>
  <c r="M80" i="29" s="1"/>
  <c r="L79" i="25"/>
  <c r="M79" i="29" s="1"/>
  <c r="M103" i="27"/>
  <c r="M79" i="39" s="1"/>
  <c r="L93" i="25"/>
  <c r="M93" i="29" s="1"/>
  <c r="M117" i="27"/>
  <c r="M93" i="39" s="1"/>
  <c r="L92" i="25"/>
  <c r="M92" i="29" s="1"/>
  <c r="M116" i="27"/>
  <c r="M92" i="39" s="1"/>
  <c r="L89" i="25"/>
  <c r="M89" i="29" s="1"/>
  <c r="M113" i="27"/>
  <c r="M89" i="39" s="1"/>
  <c r="L56" i="25"/>
  <c r="M56" i="29" s="1"/>
  <c r="M80" i="27"/>
  <c r="M56" i="39" s="1"/>
  <c r="L55" i="25"/>
  <c r="M55" i="29" s="1"/>
  <c r="M79" i="27"/>
  <c r="M55" i="39" s="1"/>
  <c r="L54" i="25"/>
  <c r="M54" i="29" s="1"/>
  <c r="M78" i="27"/>
  <c r="M54" i="39" s="1"/>
  <c r="E184" i="27"/>
  <c r="AR259" i="38" s="1"/>
  <c r="F76" i="25"/>
  <c r="G76" i="29" s="1"/>
  <c r="E175" i="27"/>
  <c r="AR231" i="38" s="1"/>
  <c r="D174" i="27"/>
  <c r="AQ230" i="38" s="1"/>
  <c r="E164" i="27"/>
  <c r="AR203" i="38" s="1"/>
  <c r="D164" i="27"/>
  <c r="AQ203" i="38" s="1"/>
  <c r="D152" i="27"/>
  <c r="AQ173" i="38" s="1"/>
  <c r="E152" i="27"/>
  <c r="AR173" i="38" s="1"/>
  <c r="D154" i="27"/>
  <c r="AQ175" i="38" s="1"/>
  <c r="E45" i="42"/>
  <c r="N34" i="37"/>
  <c r="K34" i="37"/>
  <c r="I34" i="37"/>
  <c r="G34" i="37"/>
  <c r="E34" i="37"/>
  <c r="C34" i="37"/>
  <c r="L304" i="38"/>
  <c r="N28" i="37"/>
  <c r="E28" i="37"/>
  <c r="C28" i="37"/>
  <c r="I28" i="37"/>
  <c r="G28" i="37"/>
  <c r="L302" i="38"/>
  <c r="I31" i="37"/>
  <c r="G31" i="37"/>
  <c r="K31" i="37"/>
  <c r="E31" i="37"/>
  <c r="C31" i="37"/>
  <c r="N31" i="37"/>
  <c r="L303" i="38"/>
  <c r="M115" i="27"/>
  <c r="M91" i="39" s="1"/>
  <c r="L91" i="25"/>
  <c r="M91" i="29" s="1"/>
  <c r="L90" i="25"/>
  <c r="M90" i="29" s="1"/>
  <c r="M114" i="27"/>
  <c r="M90" i="39" s="1"/>
  <c r="L82" i="25"/>
  <c r="M82" i="29" s="1"/>
  <c r="M106" i="27"/>
  <c r="M82" i="39" s="1"/>
  <c r="M108" i="27"/>
  <c r="M84" i="39" s="1"/>
  <c r="L84" i="25"/>
  <c r="M84" i="29" s="1"/>
  <c r="L85" i="25"/>
  <c r="M85" i="29" s="1"/>
  <c r="M109" i="27"/>
  <c r="M85" i="39" s="1"/>
  <c r="M107" i="27"/>
  <c r="M83" i="39" s="1"/>
  <c r="L83" i="25"/>
  <c r="M83" i="29" s="1"/>
  <c r="M75" i="27"/>
  <c r="M51" i="39" s="1"/>
  <c r="L51" i="25"/>
  <c r="M51" i="29" s="1"/>
  <c r="L53" i="25"/>
  <c r="M53" i="29" s="1"/>
  <c r="M77" i="27"/>
  <c r="M53" i="39" s="1"/>
  <c r="M76" i="27"/>
  <c r="M52" i="39" s="1"/>
  <c r="L52" i="25"/>
  <c r="M52" i="29" s="1"/>
  <c r="E146" i="27"/>
  <c r="O106" i="27"/>
  <c r="P82" i="39" s="1"/>
  <c r="N82" i="25"/>
  <c r="O82" i="29" s="1"/>
  <c r="O113" i="27"/>
  <c r="P89" i="39" s="1"/>
  <c r="N89" i="25"/>
  <c r="O89" i="29" s="1"/>
  <c r="O109" i="27"/>
  <c r="P85" i="39" s="1"/>
  <c r="N85" i="25"/>
  <c r="O85" i="29" s="1"/>
  <c r="O112" i="27"/>
  <c r="P88" i="39" s="1"/>
  <c r="N88" i="25"/>
  <c r="O88" i="29" s="1"/>
  <c r="O117" i="27"/>
  <c r="P93" i="39" s="1"/>
  <c r="N93" i="25"/>
  <c r="O93" i="29" s="1"/>
  <c r="O108" i="27"/>
  <c r="P84" i="39" s="1"/>
  <c r="N84" i="25"/>
  <c r="O84" i="29" s="1"/>
  <c r="O107" i="27"/>
  <c r="P83" i="39" s="1"/>
  <c r="N83" i="25"/>
  <c r="O83" i="29" s="1"/>
  <c r="O115" i="27"/>
  <c r="P91" i="39" s="1"/>
  <c r="N91" i="25"/>
  <c r="O91" i="29" s="1"/>
  <c r="O111" i="27"/>
  <c r="P87" i="39" s="1"/>
  <c r="N87" i="25"/>
  <c r="O87" i="29" s="1"/>
  <c r="O116" i="27"/>
  <c r="P92" i="39" s="1"/>
  <c r="N92" i="25"/>
  <c r="O92" i="29" s="1"/>
  <c r="N90" i="25"/>
  <c r="O90" i="29" s="1"/>
  <c r="O114" i="27"/>
  <c r="P90" i="39" s="1"/>
  <c r="O110" i="27"/>
  <c r="P86" i="39" s="1"/>
  <c r="N86" i="25"/>
  <c r="O86" i="29" s="1"/>
  <c r="F112" i="27"/>
  <c r="F88" i="39" s="1"/>
  <c r="E88" i="25"/>
  <c r="F88" i="29" s="1"/>
  <c r="F113" i="27"/>
  <c r="F89" i="39" s="1"/>
  <c r="E89" i="25"/>
  <c r="F89" i="29" s="1"/>
  <c r="G108" i="27"/>
  <c r="G84" i="39" s="1"/>
  <c r="F84" i="25"/>
  <c r="G84" i="29" s="1"/>
  <c r="G113" i="27"/>
  <c r="G89" i="39" s="1"/>
  <c r="F89" i="25"/>
  <c r="G89" i="29" s="1"/>
  <c r="F83" i="25"/>
  <c r="G83" i="29" s="1"/>
  <c r="G107" i="27"/>
  <c r="G83" i="39" s="1"/>
  <c r="F106" i="27"/>
  <c r="F82" i="39" s="1"/>
  <c r="E82" i="25"/>
  <c r="F82" i="29" s="1"/>
  <c r="F86" i="25"/>
  <c r="G86" i="29" s="1"/>
  <c r="G110" i="27"/>
  <c r="G86" i="39" s="1"/>
  <c r="F109" i="27"/>
  <c r="F85" i="39" s="1"/>
  <c r="E85" i="25"/>
  <c r="F85" i="29" s="1"/>
  <c r="F110" i="27"/>
  <c r="F86" i="39" s="1"/>
  <c r="E86" i="25"/>
  <c r="F86" i="29" s="1"/>
  <c r="F108" i="27"/>
  <c r="F84" i="39" s="1"/>
  <c r="E84" i="25"/>
  <c r="F84" i="29" s="1"/>
  <c r="F115" i="27"/>
  <c r="F91" i="39" s="1"/>
  <c r="E91" i="25"/>
  <c r="F91" i="29" s="1"/>
  <c r="G116" i="27"/>
  <c r="G92" i="39" s="1"/>
  <c r="F92" i="25"/>
  <c r="G92" i="29" s="1"/>
  <c r="G111" i="27"/>
  <c r="G87" i="39" s="1"/>
  <c r="F87" i="25"/>
  <c r="G87" i="29" s="1"/>
  <c r="F114" i="27"/>
  <c r="F90" i="39" s="1"/>
  <c r="E90" i="25"/>
  <c r="F90" i="29" s="1"/>
  <c r="F117" i="27"/>
  <c r="F93" i="39" s="1"/>
  <c r="E93" i="25"/>
  <c r="F93" i="29" s="1"/>
  <c r="F116" i="27"/>
  <c r="F92" i="39" s="1"/>
  <c r="E92" i="25"/>
  <c r="F92" i="29" s="1"/>
  <c r="G114" i="27"/>
  <c r="G90" i="39" s="1"/>
  <c r="F90" i="25"/>
  <c r="G90" i="29" s="1"/>
  <c r="H87" i="10"/>
  <c r="G109" i="27"/>
  <c r="G85" i="39" s="1"/>
  <c r="F85" i="25"/>
  <c r="G85" i="29" s="1"/>
  <c r="G112" i="27"/>
  <c r="G88" i="39" s="1"/>
  <c r="F88" i="25"/>
  <c r="G88" i="29" s="1"/>
  <c r="F107" i="27"/>
  <c r="F83" i="39" s="1"/>
  <c r="E83" i="25"/>
  <c r="F83" i="29" s="1"/>
  <c r="G106" i="27"/>
  <c r="G82" i="39" s="1"/>
  <c r="F82" i="25"/>
  <c r="G82" i="29" s="1"/>
  <c r="F111" i="27"/>
  <c r="F87" i="39" s="1"/>
  <c r="E87" i="25"/>
  <c r="F87" i="29" s="1"/>
  <c r="G117" i="27"/>
  <c r="G93" i="39" s="1"/>
  <c r="F93" i="25"/>
  <c r="G93" i="29" s="1"/>
  <c r="H68" i="10"/>
  <c r="H90" i="27" s="1"/>
  <c r="H66" i="39" s="1"/>
  <c r="E66" i="25"/>
  <c r="F66" i="29" s="1"/>
  <c r="Q93" i="27"/>
  <c r="R69" i="39" s="1"/>
  <c r="P69" i="25"/>
  <c r="Q69" i="29" s="1"/>
  <c r="P71" i="25"/>
  <c r="Q71" i="29" s="1"/>
  <c r="Q95" i="27"/>
  <c r="R71" i="39" s="1"/>
  <c r="Q89" i="27"/>
  <c r="R65" i="39" s="1"/>
  <c r="P65" i="25"/>
  <c r="Q65" i="29" s="1"/>
  <c r="Q92" i="27"/>
  <c r="R68" i="39" s="1"/>
  <c r="P68" i="25"/>
  <c r="Q68" i="29" s="1"/>
  <c r="Q88" i="27"/>
  <c r="R64" i="39" s="1"/>
  <c r="P64" i="25"/>
  <c r="Q64" i="29" s="1"/>
  <c r="P63" i="25"/>
  <c r="Q63" i="29" s="1"/>
  <c r="Q87" i="27"/>
  <c r="R63" i="39" s="1"/>
  <c r="Q96" i="27"/>
  <c r="R72" i="39" s="1"/>
  <c r="P72" i="25"/>
  <c r="Q72" i="29" s="1"/>
  <c r="Q101" i="27"/>
  <c r="R77" i="39" s="1"/>
  <c r="P77" i="25"/>
  <c r="Q77" i="29" s="1"/>
  <c r="Q97" i="27"/>
  <c r="R73" i="39" s="1"/>
  <c r="P73" i="25"/>
  <c r="Q73" i="29" s="1"/>
  <c r="Q91" i="27"/>
  <c r="R67" i="39" s="1"/>
  <c r="P67" i="25"/>
  <c r="Q67" i="29" s="1"/>
  <c r="P75" i="25"/>
  <c r="Q75" i="29" s="1"/>
  <c r="Q99" i="27"/>
  <c r="R75" i="39" s="1"/>
  <c r="Q105" i="27"/>
  <c r="R81" i="39" s="1"/>
  <c r="P81" i="25"/>
  <c r="Q81" i="29" s="1"/>
  <c r="Q103" i="27"/>
  <c r="R79" i="39" s="1"/>
  <c r="P79" i="25"/>
  <c r="Q79" i="29" s="1"/>
  <c r="P66" i="25"/>
  <c r="Q66" i="29" s="1"/>
  <c r="Q90" i="27"/>
  <c r="R66" i="39" s="1"/>
  <c r="P70" i="25"/>
  <c r="Q70" i="29" s="1"/>
  <c r="Q94" i="27"/>
  <c r="R70" i="39" s="1"/>
  <c r="N68" i="25"/>
  <c r="O68" i="29" s="1"/>
  <c r="O92" i="27"/>
  <c r="P68" i="39" s="1"/>
  <c r="N79" i="25"/>
  <c r="O79" i="29" s="1"/>
  <c r="O103" i="27"/>
  <c r="P79" i="39" s="1"/>
  <c r="N67" i="25"/>
  <c r="O67" i="29" s="1"/>
  <c r="O91" i="27"/>
  <c r="P67" i="39" s="1"/>
  <c r="O101" i="27"/>
  <c r="P77" i="39" s="1"/>
  <c r="N77" i="25"/>
  <c r="O77" i="29" s="1"/>
  <c r="N73" i="25"/>
  <c r="O73" i="29" s="1"/>
  <c r="O97" i="27"/>
  <c r="P73" i="39" s="1"/>
  <c r="O93" i="27"/>
  <c r="P69" i="39" s="1"/>
  <c r="N69" i="25"/>
  <c r="O69" i="29" s="1"/>
  <c r="N66" i="25"/>
  <c r="O66" i="29" s="1"/>
  <c r="O90" i="27"/>
  <c r="P66" i="39" s="1"/>
  <c r="N65" i="25"/>
  <c r="O65" i="29" s="1"/>
  <c r="O89" i="27"/>
  <c r="P65" i="39" s="1"/>
  <c r="N64" i="25"/>
  <c r="O64" i="29" s="1"/>
  <c r="O88" i="27"/>
  <c r="P64" i="39" s="1"/>
  <c r="O94" i="27"/>
  <c r="P70" i="39" s="1"/>
  <c r="N70" i="25"/>
  <c r="O70" i="29" s="1"/>
  <c r="N72" i="25"/>
  <c r="O72" i="29" s="1"/>
  <c r="O96" i="27"/>
  <c r="P72" i="39" s="1"/>
  <c r="N75" i="25"/>
  <c r="O75" i="29" s="1"/>
  <c r="O99" i="27"/>
  <c r="P75" i="39" s="1"/>
  <c r="N63" i="25"/>
  <c r="O63" i="29" s="1"/>
  <c r="O87" i="27"/>
  <c r="P63" i="39" s="1"/>
  <c r="N71" i="25"/>
  <c r="O71" i="29" s="1"/>
  <c r="O95" i="27"/>
  <c r="P71" i="39" s="1"/>
  <c r="N74" i="25"/>
  <c r="O74" i="29" s="1"/>
  <c r="O98" i="27"/>
  <c r="P74" i="39" s="1"/>
  <c r="N81" i="25"/>
  <c r="O81" i="29" s="1"/>
  <c r="O105" i="27"/>
  <c r="P81" i="39" s="1"/>
  <c r="P91" i="27"/>
  <c r="Q67" i="39" s="1"/>
  <c r="O67" i="25"/>
  <c r="P67" i="29" s="1"/>
  <c r="S83" i="10"/>
  <c r="R81" i="25" s="1"/>
  <c r="S81" i="29" s="1"/>
  <c r="P99" i="27"/>
  <c r="Q75" i="39" s="1"/>
  <c r="O75" i="25"/>
  <c r="P75" i="29" s="1"/>
  <c r="P94" i="27"/>
  <c r="Q70" i="39" s="1"/>
  <c r="O70" i="25"/>
  <c r="P70" i="29" s="1"/>
  <c r="P90" i="27"/>
  <c r="Q66" i="39" s="1"/>
  <c r="O66" i="25"/>
  <c r="P66" i="29" s="1"/>
  <c r="P93" i="27"/>
  <c r="Q69" i="39" s="1"/>
  <c r="O69" i="25"/>
  <c r="P69" i="29" s="1"/>
  <c r="P105" i="27"/>
  <c r="Q81" i="39" s="1"/>
  <c r="O81" i="25"/>
  <c r="P81" i="29" s="1"/>
  <c r="P95" i="27"/>
  <c r="Q71" i="39" s="1"/>
  <c r="O71" i="25"/>
  <c r="P71" i="29" s="1"/>
  <c r="P87" i="27"/>
  <c r="Q63" i="39" s="1"/>
  <c r="O63" i="25"/>
  <c r="P63" i="29" s="1"/>
  <c r="P98" i="27"/>
  <c r="Q74" i="39" s="1"/>
  <c r="O74" i="25"/>
  <c r="P74" i="29" s="1"/>
  <c r="P101" i="27"/>
  <c r="Q77" i="39" s="1"/>
  <c r="O77" i="25"/>
  <c r="P77" i="29" s="1"/>
  <c r="P103" i="27"/>
  <c r="Q79" i="39" s="1"/>
  <c r="O79" i="25"/>
  <c r="P79" i="29" s="1"/>
  <c r="P97" i="27"/>
  <c r="Q73" i="39" s="1"/>
  <c r="O73" i="25"/>
  <c r="P73" i="29" s="1"/>
  <c r="P89" i="27"/>
  <c r="Q65" i="39" s="1"/>
  <c r="O65" i="25"/>
  <c r="P65" i="29" s="1"/>
  <c r="P96" i="27"/>
  <c r="Q72" i="39" s="1"/>
  <c r="O72" i="25"/>
  <c r="P72" i="29" s="1"/>
  <c r="P92" i="27"/>
  <c r="Q68" i="39" s="1"/>
  <c r="O68" i="25"/>
  <c r="P68" i="29" s="1"/>
  <c r="P88" i="27"/>
  <c r="Q64" i="39" s="1"/>
  <c r="O64" i="25"/>
  <c r="P64" i="29" s="1"/>
  <c r="S53" i="10"/>
  <c r="S75" i="27" s="1"/>
  <c r="T51" i="39" s="1"/>
  <c r="Q51" i="25"/>
  <c r="R51" i="29" s="1"/>
  <c r="C14" i="13"/>
  <c r="R64" i="27"/>
  <c r="S40" i="39" s="1"/>
  <c r="G56" i="37"/>
  <c r="N56" i="37"/>
  <c r="K56" i="37"/>
  <c r="E56" i="37"/>
  <c r="I56" i="37"/>
  <c r="C56" i="37"/>
  <c r="L322" i="38"/>
  <c r="E50" i="42"/>
  <c r="L321" i="38"/>
  <c r="E49" i="42"/>
  <c r="L320" i="38"/>
  <c r="E46" i="42"/>
  <c r="L317" i="38"/>
  <c r="C59" i="37"/>
  <c r="E59" i="37"/>
  <c r="N59" i="37"/>
  <c r="I59" i="37"/>
  <c r="K59" i="37"/>
  <c r="G59" i="37"/>
  <c r="L315" i="38"/>
  <c r="L309" i="38"/>
  <c r="N46" i="37"/>
  <c r="I46" i="37"/>
  <c r="G46" i="37"/>
  <c r="E46" i="37"/>
  <c r="C46" i="37"/>
  <c r="K46" i="37"/>
  <c r="N182" i="38"/>
  <c r="I18" i="37"/>
  <c r="G18" i="37"/>
  <c r="E18" i="37"/>
  <c r="C18" i="37"/>
  <c r="K18" i="37"/>
  <c r="G12" i="37"/>
  <c r="K12" i="37"/>
  <c r="C12" i="37"/>
  <c r="I12" i="37"/>
  <c r="E12" i="37"/>
  <c r="N156" i="38"/>
  <c r="K6" i="37"/>
  <c r="I6" i="37"/>
  <c r="G6" i="37"/>
  <c r="E6" i="37"/>
  <c r="C6" i="37"/>
  <c r="N211" i="38"/>
  <c r="I15" i="37"/>
  <c r="K15" i="37"/>
  <c r="G15" i="37"/>
  <c r="E15" i="37"/>
  <c r="C15" i="37"/>
  <c r="I9" i="37"/>
  <c r="E9" i="37"/>
  <c r="C9" i="37"/>
  <c r="E65" i="42" s="1"/>
  <c r="K9" i="37"/>
  <c r="G9" i="37"/>
  <c r="N183" i="38"/>
  <c r="I21" i="37"/>
  <c r="E21" i="37"/>
  <c r="C21" i="37"/>
  <c r="G21" i="37"/>
  <c r="K21" i="37"/>
  <c r="C16" i="13"/>
  <c r="D136" i="27" s="1"/>
  <c r="AQ68" i="38" s="1"/>
  <c r="E51" i="25"/>
  <c r="F51" i="29" s="1"/>
  <c r="F75" i="27"/>
  <c r="F51" i="39" s="1"/>
  <c r="O76" i="27"/>
  <c r="P52" i="39" s="1"/>
  <c r="N52" i="25"/>
  <c r="O52" i="29" s="1"/>
  <c r="R73" i="27"/>
  <c r="S49" i="39" s="1"/>
  <c r="Q49" i="25"/>
  <c r="R49" i="29" s="1"/>
  <c r="P74" i="27"/>
  <c r="Q50" i="39" s="1"/>
  <c r="O50" i="25"/>
  <c r="P50" i="29" s="1"/>
  <c r="D7" i="13"/>
  <c r="X71" i="13"/>
  <c r="F7" i="13"/>
  <c r="R85" i="27"/>
  <c r="S61" i="39" s="1"/>
  <c r="Q61" i="25"/>
  <c r="R61" i="29" s="1"/>
  <c r="N62" i="25"/>
  <c r="O62" i="29" s="1"/>
  <c r="O86" i="27"/>
  <c r="P62" i="39" s="1"/>
  <c r="D78" i="27"/>
  <c r="D54" i="39" s="1"/>
  <c r="C54" i="25"/>
  <c r="D54" i="29" s="1"/>
  <c r="E59" i="25"/>
  <c r="F59" i="29" s="1"/>
  <c r="F83" i="27"/>
  <c r="F59" i="39" s="1"/>
  <c r="P79" i="27"/>
  <c r="Q55" i="39" s="1"/>
  <c r="O55" i="25"/>
  <c r="P55" i="29" s="1"/>
  <c r="R82" i="27"/>
  <c r="S58" i="39" s="1"/>
  <c r="Q58" i="25"/>
  <c r="R58" i="29" s="1"/>
  <c r="R78" i="27"/>
  <c r="S54" i="39" s="1"/>
  <c r="Q54" i="25"/>
  <c r="R54" i="29" s="1"/>
  <c r="F84" i="27"/>
  <c r="F60" i="39" s="1"/>
  <c r="E60" i="25"/>
  <c r="F60" i="29" s="1"/>
  <c r="Q52" i="25"/>
  <c r="R52" i="29" s="1"/>
  <c r="R76" i="27"/>
  <c r="S52" i="39" s="1"/>
  <c r="O62" i="25"/>
  <c r="P62" i="29" s="1"/>
  <c r="P86" i="27"/>
  <c r="Q62" i="39" s="1"/>
  <c r="Q77" i="27"/>
  <c r="R53" i="39" s="1"/>
  <c r="P53" i="25"/>
  <c r="Q53" i="29" s="1"/>
  <c r="Q83" i="27"/>
  <c r="R59" i="39" s="1"/>
  <c r="P59" i="25"/>
  <c r="Q59" i="29" s="1"/>
  <c r="P75" i="27"/>
  <c r="Q51" i="39" s="1"/>
  <c r="O51" i="25"/>
  <c r="P51" i="29" s="1"/>
  <c r="R81" i="27"/>
  <c r="S57" i="39" s="1"/>
  <c r="Q57" i="25"/>
  <c r="R57" i="29" s="1"/>
  <c r="Q80" i="27"/>
  <c r="R56" i="39" s="1"/>
  <c r="P56" i="25"/>
  <c r="Q56" i="29" s="1"/>
  <c r="F79" i="27"/>
  <c r="F55" i="39" s="1"/>
  <c r="E55" i="25"/>
  <c r="F55" i="29" s="1"/>
  <c r="P76" i="27"/>
  <c r="Q52" i="39" s="1"/>
  <c r="O52" i="25"/>
  <c r="P52" i="29" s="1"/>
  <c r="O79" i="27"/>
  <c r="P55" i="39" s="1"/>
  <c r="N55" i="25"/>
  <c r="O55" i="29" s="1"/>
  <c r="O74" i="27"/>
  <c r="P50" i="39" s="1"/>
  <c r="N50" i="25"/>
  <c r="O50" i="29" s="1"/>
  <c r="D83" i="27"/>
  <c r="D59" i="39" s="1"/>
  <c r="C59" i="25"/>
  <c r="D59" i="29" s="1"/>
  <c r="G73" i="27"/>
  <c r="G49" i="39" s="1"/>
  <c r="F49" i="25"/>
  <c r="G49" i="29" s="1"/>
  <c r="D80" i="27"/>
  <c r="D56" i="39" s="1"/>
  <c r="C56" i="25"/>
  <c r="D56" i="29" s="1"/>
  <c r="G77" i="27"/>
  <c r="G53" i="39" s="1"/>
  <c r="F53" i="25"/>
  <c r="G53" i="29" s="1"/>
  <c r="F81" i="27"/>
  <c r="F57" i="39" s="1"/>
  <c r="E57" i="25"/>
  <c r="F57" i="29" s="1"/>
  <c r="Q79" i="27"/>
  <c r="R55" i="39" s="1"/>
  <c r="P55" i="25"/>
  <c r="Q55" i="29" s="1"/>
  <c r="Q82" i="27"/>
  <c r="R58" i="39" s="1"/>
  <c r="P58" i="25"/>
  <c r="Q58" i="29" s="1"/>
  <c r="Q78" i="27"/>
  <c r="R54" i="39" s="1"/>
  <c r="P54" i="25"/>
  <c r="Q54" i="29" s="1"/>
  <c r="G80" i="27"/>
  <c r="G56" i="39" s="1"/>
  <c r="F56" i="25"/>
  <c r="G56" i="29" s="1"/>
  <c r="F74" i="27"/>
  <c r="F50" i="39" s="1"/>
  <c r="E50" i="25"/>
  <c r="F50" i="29" s="1"/>
  <c r="P62" i="25"/>
  <c r="Q62" i="29" s="1"/>
  <c r="Q86" i="27"/>
  <c r="R62" i="39" s="1"/>
  <c r="R77" i="27"/>
  <c r="S53" i="39" s="1"/>
  <c r="Q53" i="25"/>
  <c r="R53" i="29" s="1"/>
  <c r="F78" i="27"/>
  <c r="F54" i="39" s="1"/>
  <c r="E54" i="25"/>
  <c r="F54" i="29" s="1"/>
  <c r="P77" i="27"/>
  <c r="Q53" i="39" s="1"/>
  <c r="O53" i="25"/>
  <c r="P53" i="29" s="1"/>
  <c r="F85" i="27"/>
  <c r="F61" i="39" s="1"/>
  <c r="E61" i="25"/>
  <c r="F61" i="29" s="1"/>
  <c r="P60" i="25"/>
  <c r="Q60" i="29" s="1"/>
  <c r="Q84" i="27"/>
  <c r="R60" i="39" s="1"/>
  <c r="D74" i="27"/>
  <c r="D50" i="39" s="1"/>
  <c r="C50" i="25"/>
  <c r="D50" i="29" s="1"/>
  <c r="Q85" i="27"/>
  <c r="R61" i="39" s="1"/>
  <c r="P61" i="25"/>
  <c r="Q61" i="29" s="1"/>
  <c r="N59" i="25"/>
  <c r="O59" i="29" s="1"/>
  <c r="O83" i="27"/>
  <c r="P59" i="39" s="1"/>
  <c r="D79" i="27"/>
  <c r="D55" i="39" s="1"/>
  <c r="C55" i="25"/>
  <c r="D55" i="29" s="1"/>
  <c r="O80" i="27"/>
  <c r="P56" i="39" s="1"/>
  <c r="N56" i="25"/>
  <c r="O56" i="29" s="1"/>
  <c r="P52" i="25"/>
  <c r="Q52" i="29" s="1"/>
  <c r="Q76" i="27"/>
  <c r="R52" i="39" s="1"/>
  <c r="F73" i="27"/>
  <c r="F49" i="39" s="1"/>
  <c r="E49" i="25"/>
  <c r="F49" i="29" s="1"/>
  <c r="D86" i="27"/>
  <c r="D62" i="39" s="1"/>
  <c r="C62" i="25"/>
  <c r="D62" i="29" s="1"/>
  <c r="G79" i="27"/>
  <c r="G55" i="39" s="1"/>
  <c r="F55" i="25"/>
  <c r="G55" i="29" s="1"/>
  <c r="D84" i="27"/>
  <c r="D60" i="39" s="1"/>
  <c r="C60" i="25"/>
  <c r="D60" i="29" s="1"/>
  <c r="O81" i="27"/>
  <c r="P57" i="39" s="1"/>
  <c r="N57" i="25"/>
  <c r="O57" i="29" s="1"/>
  <c r="Q55" i="25"/>
  <c r="R55" i="29" s="1"/>
  <c r="R79" i="27"/>
  <c r="S55" i="39" s="1"/>
  <c r="G74" i="27"/>
  <c r="G50" i="39" s="1"/>
  <c r="F50" i="25"/>
  <c r="G50" i="29" s="1"/>
  <c r="P82" i="27"/>
  <c r="Q58" i="39" s="1"/>
  <c r="O58" i="25"/>
  <c r="P58" i="29" s="1"/>
  <c r="O54" i="25"/>
  <c r="P54" i="29" s="1"/>
  <c r="P78" i="27"/>
  <c r="Q54" i="39" s="1"/>
  <c r="F82" i="27"/>
  <c r="F58" i="39" s="1"/>
  <c r="E58" i="25"/>
  <c r="F58" i="29" s="1"/>
  <c r="F80" i="27"/>
  <c r="F56" i="39" s="1"/>
  <c r="E56" i="25"/>
  <c r="F56" i="29" s="1"/>
  <c r="R86" i="27"/>
  <c r="S62" i="39" s="1"/>
  <c r="Q62" i="25"/>
  <c r="R62" i="29" s="1"/>
  <c r="G82" i="27"/>
  <c r="G58" i="39" s="1"/>
  <c r="F58" i="25"/>
  <c r="G58" i="29" s="1"/>
  <c r="O75" i="27"/>
  <c r="P51" i="39" s="1"/>
  <c r="N51" i="25"/>
  <c r="O51" i="29" s="1"/>
  <c r="Q73" i="27"/>
  <c r="R49" i="39" s="1"/>
  <c r="P49" i="25"/>
  <c r="Q49" i="29" s="1"/>
  <c r="Q74" i="27"/>
  <c r="R50" i="39" s="1"/>
  <c r="P50" i="25"/>
  <c r="Q50" i="29" s="1"/>
  <c r="P80" i="27"/>
  <c r="Q56" i="39" s="1"/>
  <c r="O56" i="25"/>
  <c r="P56" i="29" s="1"/>
  <c r="O84" i="27"/>
  <c r="P60" i="39" s="1"/>
  <c r="N60" i="25"/>
  <c r="O60" i="29" s="1"/>
  <c r="O73" i="27"/>
  <c r="P49" i="39" s="1"/>
  <c r="N49" i="25"/>
  <c r="O49" i="29" s="1"/>
  <c r="G85" i="27"/>
  <c r="G61" i="39" s="1"/>
  <c r="F61" i="25"/>
  <c r="G61" i="29" s="1"/>
  <c r="O57" i="25"/>
  <c r="P57" i="29" s="1"/>
  <c r="P81" i="27"/>
  <c r="Q57" i="39" s="1"/>
  <c r="F77" i="27"/>
  <c r="F53" i="39" s="1"/>
  <c r="E53" i="25"/>
  <c r="F53" i="29" s="1"/>
  <c r="O82" i="27"/>
  <c r="P58" i="39" s="1"/>
  <c r="N58" i="25"/>
  <c r="O58" i="29" s="1"/>
  <c r="N54" i="25"/>
  <c r="O54" i="29" s="1"/>
  <c r="O78" i="27"/>
  <c r="P54" i="39" s="1"/>
  <c r="F54" i="25"/>
  <c r="G54" i="29" s="1"/>
  <c r="G78" i="27"/>
  <c r="G54" i="39" s="1"/>
  <c r="G76" i="27"/>
  <c r="G52" i="39" s="1"/>
  <c r="F52" i="25"/>
  <c r="G52" i="29" s="1"/>
  <c r="H64" i="10"/>
  <c r="F86" i="27"/>
  <c r="F62" i="39" s="1"/>
  <c r="E62" i="25"/>
  <c r="F62" i="29" s="1"/>
  <c r="P85" i="27"/>
  <c r="Q61" i="39" s="1"/>
  <c r="O61" i="25"/>
  <c r="P61" i="29" s="1"/>
  <c r="P83" i="27"/>
  <c r="Q59" i="39" s="1"/>
  <c r="O59" i="25"/>
  <c r="P59" i="29" s="1"/>
  <c r="P84" i="27"/>
  <c r="Q60" i="39" s="1"/>
  <c r="O60" i="25"/>
  <c r="P60" i="29" s="1"/>
  <c r="G84" i="27"/>
  <c r="G60" i="39" s="1"/>
  <c r="F60" i="25"/>
  <c r="G60" i="29" s="1"/>
  <c r="G81" i="27"/>
  <c r="G57" i="39" s="1"/>
  <c r="F57" i="25"/>
  <c r="G57" i="29" s="1"/>
  <c r="P73" i="27"/>
  <c r="Q49" i="39" s="1"/>
  <c r="O49" i="25"/>
  <c r="P49" i="29" s="1"/>
  <c r="F59" i="25"/>
  <c r="G59" i="29" s="1"/>
  <c r="G83" i="27"/>
  <c r="G59" i="39" s="1"/>
  <c r="O85" i="27"/>
  <c r="P61" i="39" s="1"/>
  <c r="N61" i="25"/>
  <c r="O61" i="29" s="1"/>
  <c r="Q81" i="27"/>
  <c r="R57" i="39" s="1"/>
  <c r="P57" i="25"/>
  <c r="Q57" i="29" s="1"/>
  <c r="F51" i="25"/>
  <c r="G51" i="29" s="1"/>
  <c r="G75" i="27"/>
  <c r="G51" i="39" s="1"/>
  <c r="R84" i="27"/>
  <c r="S60" i="39" s="1"/>
  <c r="Q60" i="25"/>
  <c r="R60" i="29" s="1"/>
  <c r="R80" i="27"/>
  <c r="S56" i="39" s="1"/>
  <c r="Q56" i="25"/>
  <c r="R56" i="29" s="1"/>
  <c r="R74" i="27"/>
  <c r="S50" i="39" s="1"/>
  <c r="Q50" i="25"/>
  <c r="R50" i="29" s="1"/>
  <c r="F76" i="27"/>
  <c r="F52" i="39" s="1"/>
  <c r="E52" i="25"/>
  <c r="F52" i="29" s="1"/>
  <c r="D75" i="27"/>
  <c r="D51" i="39" s="1"/>
  <c r="C51" i="25"/>
  <c r="D51" i="29" s="1"/>
  <c r="R83" i="27"/>
  <c r="S59" i="39" s="1"/>
  <c r="Q59" i="25"/>
  <c r="R59" i="29" s="1"/>
  <c r="F62" i="25"/>
  <c r="G62" i="29" s="1"/>
  <c r="G86" i="27"/>
  <c r="G62" i="39" s="1"/>
  <c r="C33" i="25"/>
  <c r="D33" i="29" s="1"/>
  <c r="D57" i="27"/>
  <c r="D33" i="39" s="1"/>
  <c r="D62" i="27"/>
  <c r="D38" i="39" s="1"/>
  <c r="C38" i="25"/>
  <c r="D38" i="29" s="1"/>
  <c r="D61" i="27"/>
  <c r="D37" i="39" s="1"/>
  <c r="C37" i="25"/>
  <c r="D37" i="29" s="1"/>
  <c r="D59" i="27"/>
  <c r="D35" i="39" s="1"/>
  <c r="C35" i="25"/>
  <c r="D35" i="29" s="1"/>
  <c r="D50" i="27"/>
  <c r="D26" i="39" s="1"/>
  <c r="C26" i="25"/>
  <c r="D26" i="29" s="1"/>
  <c r="D70" i="27"/>
  <c r="D46" i="39" s="1"/>
  <c r="C46" i="25"/>
  <c r="D46" i="29" s="1"/>
  <c r="D63" i="27"/>
  <c r="D39" i="39" s="1"/>
  <c r="C39" i="25"/>
  <c r="D39" i="29" s="1"/>
  <c r="D52" i="27"/>
  <c r="D28" i="39" s="1"/>
  <c r="C28" i="25"/>
  <c r="D28" i="29" s="1"/>
  <c r="C30" i="25"/>
  <c r="D30" i="29" s="1"/>
  <c r="D54" i="27"/>
  <c r="D30" i="39" s="1"/>
  <c r="D66" i="27"/>
  <c r="D42" i="39" s="1"/>
  <c r="C42" i="25"/>
  <c r="D42" i="29" s="1"/>
  <c r="D60" i="27"/>
  <c r="D36" i="39" s="1"/>
  <c r="C36" i="25"/>
  <c r="D36" i="29" s="1"/>
  <c r="C44" i="25"/>
  <c r="D44" i="29" s="1"/>
  <c r="D68" i="27"/>
  <c r="D44" i="39" s="1"/>
  <c r="D64" i="27"/>
  <c r="D40" i="39" s="1"/>
  <c r="C40" i="25"/>
  <c r="D40" i="29" s="1"/>
  <c r="D49" i="27"/>
  <c r="D25" i="39" s="1"/>
  <c r="C25" i="25"/>
  <c r="D25" i="29" s="1"/>
  <c r="D51" i="27"/>
  <c r="D27" i="39" s="1"/>
  <c r="C27" i="25"/>
  <c r="D27" i="29" s="1"/>
  <c r="D69" i="27"/>
  <c r="D45" i="39" s="1"/>
  <c r="C45" i="25"/>
  <c r="D45" i="29" s="1"/>
  <c r="D67" i="27"/>
  <c r="D43" i="39" s="1"/>
  <c r="C43" i="25"/>
  <c r="D43" i="29" s="1"/>
  <c r="J16" i="34"/>
  <c r="M19" i="34"/>
  <c r="M17" i="34"/>
  <c r="J17" i="34"/>
  <c r="M15" i="34"/>
  <c r="J18" i="34"/>
  <c r="M18" i="34"/>
  <c r="J19" i="34"/>
  <c r="M16" i="34"/>
  <c r="J15" i="34"/>
  <c r="D56" i="27"/>
  <c r="D32" i="39" s="1"/>
  <c r="C32" i="25"/>
  <c r="D32" i="29" s="1"/>
  <c r="D55" i="27"/>
  <c r="D31" i="39" s="1"/>
  <c r="C31" i="25"/>
  <c r="D31" i="29" s="1"/>
  <c r="H241" i="38"/>
  <c r="AQ124" i="38"/>
  <c r="H269" i="38"/>
  <c r="AQ121" i="38"/>
  <c r="H215" i="38"/>
  <c r="H187" i="38"/>
  <c r="AQ119" i="38"/>
  <c r="AQ122" i="38"/>
  <c r="H160" i="38"/>
  <c r="AQ120" i="38"/>
  <c r="AQ123" i="38"/>
  <c r="D155" i="27"/>
  <c r="AQ176" i="38" s="1"/>
  <c r="O38" i="25"/>
  <c r="P38" i="29" s="1"/>
  <c r="P62" i="27"/>
  <c r="Q38" i="39" s="1"/>
  <c r="P44" i="25"/>
  <c r="Q44" i="29" s="1"/>
  <c r="Q68" i="27"/>
  <c r="R44" i="39" s="1"/>
  <c r="N41" i="25"/>
  <c r="O41" i="29" s="1"/>
  <c r="O65" i="27"/>
  <c r="P41" i="39" s="1"/>
  <c r="O47" i="27"/>
  <c r="P23" i="39" s="1"/>
  <c r="N23" i="25"/>
  <c r="O23" i="29" s="1"/>
  <c r="P52" i="27"/>
  <c r="Q28" i="39" s="1"/>
  <c r="O28" i="25"/>
  <c r="P28" i="29" s="1"/>
  <c r="P41" i="25"/>
  <c r="Q41" i="29" s="1"/>
  <c r="Q65" i="27"/>
  <c r="R41" i="39" s="1"/>
  <c r="P37" i="25"/>
  <c r="Q37" i="29" s="1"/>
  <c r="Q61" i="27"/>
  <c r="R37" i="39" s="1"/>
  <c r="Q57" i="27"/>
  <c r="R33" i="39" s="1"/>
  <c r="P33" i="25"/>
  <c r="Q33" i="29" s="1"/>
  <c r="N43" i="25"/>
  <c r="O43" i="29" s="1"/>
  <c r="O67" i="27"/>
  <c r="P43" i="39" s="1"/>
  <c r="O51" i="27"/>
  <c r="P27" i="39" s="1"/>
  <c r="N27" i="25"/>
  <c r="O27" i="29" s="1"/>
  <c r="P34" i="25"/>
  <c r="Q34" i="29" s="1"/>
  <c r="Q58" i="27"/>
  <c r="R34" i="39" s="1"/>
  <c r="P46" i="25"/>
  <c r="Q46" i="29" s="1"/>
  <c r="Q70" i="27"/>
  <c r="R46" i="39" s="1"/>
  <c r="P68" i="27"/>
  <c r="Q44" i="39" s="1"/>
  <c r="O44" i="25"/>
  <c r="P44" i="29" s="1"/>
  <c r="P28" i="25"/>
  <c r="Q28" i="29" s="1"/>
  <c r="Q52" i="27"/>
  <c r="R28" i="39" s="1"/>
  <c r="O48" i="27"/>
  <c r="P24" i="39" s="1"/>
  <c r="N24" i="25"/>
  <c r="O24" i="29" s="1"/>
  <c r="O41" i="25"/>
  <c r="P41" i="29" s="1"/>
  <c r="P65" i="27"/>
  <c r="Q41" i="39" s="1"/>
  <c r="O37" i="25"/>
  <c r="P37" i="29" s="1"/>
  <c r="P61" i="27"/>
  <c r="Q37" i="39" s="1"/>
  <c r="P57" i="27"/>
  <c r="Q33" i="39" s="1"/>
  <c r="O33" i="25"/>
  <c r="P33" i="29" s="1"/>
  <c r="P67" i="27"/>
  <c r="Q43" i="39" s="1"/>
  <c r="O43" i="25"/>
  <c r="P43" i="29" s="1"/>
  <c r="P51" i="27"/>
  <c r="Q27" i="39" s="1"/>
  <c r="O27" i="25"/>
  <c r="P27" i="29" s="1"/>
  <c r="P72" i="27"/>
  <c r="Q48" i="39" s="1"/>
  <c r="O48" i="25"/>
  <c r="P48" i="29" s="1"/>
  <c r="O40" i="25"/>
  <c r="P40" i="29" s="1"/>
  <c r="P64" i="27"/>
  <c r="Q40" i="39" s="1"/>
  <c r="P23" i="25"/>
  <c r="Q23" i="29" s="1"/>
  <c r="Q47" i="27"/>
  <c r="R23" i="39" s="1"/>
  <c r="O71" i="27"/>
  <c r="P47" i="39" s="1"/>
  <c r="N47" i="25"/>
  <c r="O47" i="29" s="1"/>
  <c r="Q67" i="27"/>
  <c r="R43" i="39" s="1"/>
  <c r="P43" i="25"/>
  <c r="Q43" i="29" s="1"/>
  <c r="Q51" i="27"/>
  <c r="R27" i="39" s="1"/>
  <c r="P27" i="25"/>
  <c r="Q27" i="29" s="1"/>
  <c r="O62" i="27"/>
  <c r="P38" i="39" s="1"/>
  <c r="N38" i="25"/>
  <c r="O38" i="29" s="1"/>
  <c r="N34" i="25"/>
  <c r="O34" i="29" s="1"/>
  <c r="O58" i="27"/>
  <c r="P34" i="39" s="1"/>
  <c r="Q64" i="27"/>
  <c r="R40" i="39" s="1"/>
  <c r="P40" i="25"/>
  <c r="Q40" i="29" s="1"/>
  <c r="O30" i="25"/>
  <c r="P30" i="29" s="1"/>
  <c r="P54" i="27"/>
  <c r="Q30" i="39" s="1"/>
  <c r="Q48" i="27"/>
  <c r="R24" i="39" s="1"/>
  <c r="P24" i="25"/>
  <c r="Q24" i="29" s="1"/>
  <c r="N29" i="25"/>
  <c r="O29" i="29" s="1"/>
  <c r="O53" i="27"/>
  <c r="P29" i="39" s="1"/>
  <c r="P47" i="27"/>
  <c r="Q23" i="39" s="1"/>
  <c r="O23" i="25"/>
  <c r="P23" i="29" s="1"/>
  <c r="P38" i="25"/>
  <c r="Q38" i="29" s="1"/>
  <c r="Q62" i="27"/>
  <c r="R38" i="39" s="1"/>
  <c r="N30" i="25"/>
  <c r="O30" i="29" s="1"/>
  <c r="O54" i="27"/>
  <c r="P30" i="39" s="1"/>
  <c r="P48" i="27"/>
  <c r="Q24" i="39" s="1"/>
  <c r="O24" i="25"/>
  <c r="P24" i="29" s="1"/>
  <c r="O57" i="27"/>
  <c r="P33" i="39" s="1"/>
  <c r="N33" i="25"/>
  <c r="O33" i="29" s="1"/>
  <c r="N40" i="25"/>
  <c r="O40" i="29" s="1"/>
  <c r="O64" i="27"/>
  <c r="P40" i="39" s="1"/>
  <c r="P30" i="25"/>
  <c r="Q30" i="29" s="1"/>
  <c r="Q54" i="27"/>
  <c r="R30" i="39" s="1"/>
  <c r="N26" i="25"/>
  <c r="O26" i="29" s="1"/>
  <c r="O50" i="27"/>
  <c r="P26" i="39" s="1"/>
  <c r="P45" i="25"/>
  <c r="Q45" i="29" s="1"/>
  <c r="Q69" i="27"/>
  <c r="R45" i="39" s="1"/>
  <c r="P39" i="25"/>
  <c r="Q39" i="29" s="1"/>
  <c r="Q63" i="27"/>
  <c r="R39" i="39" s="1"/>
  <c r="Q59" i="27"/>
  <c r="R35" i="39" s="1"/>
  <c r="P35" i="25"/>
  <c r="Q35" i="29" s="1"/>
  <c r="P31" i="25"/>
  <c r="Q31" i="29" s="1"/>
  <c r="Q55" i="27"/>
  <c r="R31" i="39" s="1"/>
  <c r="O47" i="25"/>
  <c r="P47" i="29" s="1"/>
  <c r="P71" i="27"/>
  <c r="Q47" i="39" s="1"/>
  <c r="P53" i="27"/>
  <c r="Q29" i="39" s="1"/>
  <c r="O29" i="25"/>
  <c r="P29" i="29" s="1"/>
  <c r="P36" i="25"/>
  <c r="Q36" i="29" s="1"/>
  <c r="Q60" i="27"/>
  <c r="R36" i="39" s="1"/>
  <c r="O66" i="27"/>
  <c r="P42" i="39" s="1"/>
  <c r="N42" i="25"/>
  <c r="O42" i="29" s="1"/>
  <c r="O26" i="25"/>
  <c r="P26" i="29" s="1"/>
  <c r="P50" i="27"/>
  <c r="Q26" i="39" s="1"/>
  <c r="O45" i="25"/>
  <c r="P45" i="29" s="1"/>
  <c r="P69" i="27"/>
  <c r="Q45" i="39" s="1"/>
  <c r="P63" i="27"/>
  <c r="Q39" i="39" s="1"/>
  <c r="O39" i="25"/>
  <c r="P39" i="29" s="1"/>
  <c r="P59" i="27"/>
  <c r="Q35" i="39" s="1"/>
  <c r="O35" i="25"/>
  <c r="P35" i="29" s="1"/>
  <c r="O31" i="25"/>
  <c r="P31" i="29" s="1"/>
  <c r="P55" i="27"/>
  <c r="Q31" i="39" s="1"/>
  <c r="P47" i="25"/>
  <c r="Q47" i="29" s="1"/>
  <c r="Q71" i="27"/>
  <c r="R47" i="39" s="1"/>
  <c r="Q53" i="27"/>
  <c r="R29" i="39" s="1"/>
  <c r="P29" i="25"/>
  <c r="Q29" i="29" s="1"/>
  <c r="N25" i="25"/>
  <c r="O25" i="29" s="1"/>
  <c r="O49" i="27"/>
  <c r="P25" i="39" s="1"/>
  <c r="N46" i="25"/>
  <c r="O46" i="29" s="1"/>
  <c r="O70" i="27"/>
  <c r="P46" i="39" s="1"/>
  <c r="O61" i="27"/>
  <c r="P37" i="39" s="1"/>
  <c r="N37" i="25"/>
  <c r="O37" i="29" s="1"/>
  <c r="P32" i="25"/>
  <c r="Q32" i="29" s="1"/>
  <c r="Q56" i="27"/>
  <c r="R32" i="39" s="1"/>
  <c r="O36" i="25"/>
  <c r="P36" i="29" s="1"/>
  <c r="P60" i="27"/>
  <c r="Q36" i="39" s="1"/>
  <c r="O32" i="25"/>
  <c r="P32" i="29" s="1"/>
  <c r="P56" i="27"/>
  <c r="Q32" i="39" s="1"/>
  <c r="O42" i="25"/>
  <c r="P42" i="29" s="1"/>
  <c r="P66" i="27"/>
  <c r="Q42" i="39" s="1"/>
  <c r="P26" i="25"/>
  <c r="Q26" i="29" s="1"/>
  <c r="Q50" i="27"/>
  <c r="R26" i="39" s="1"/>
  <c r="N45" i="25"/>
  <c r="O45" i="29" s="1"/>
  <c r="O69" i="27"/>
  <c r="P45" i="39" s="1"/>
  <c r="N39" i="25"/>
  <c r="O39" i="29" s="1"/>
  <c r="O63" i="27"/>
  <c r="P39" i="39" s="1"/>
  <c r="O59" i="27"/>
  <c r="P35" i="39" s="1"/>
  <c r="N35" i="25"/>
  <c r="O35" i="29" s="1"/>
  <c r="N31" i="25"/>
  <c r="O31" i="29" s="1"/>
  <c r="O55" i="27"/>
  <c r="P31" i="39" s="1"/>
  <c r="O25" i="25"/>
  <c r="P25" i="29" s="1"/>
  <c r="P49" i="27"/>
  <c r="Q25" i="39" s="1"/>
  <c r="P58" i="27"/>
  <c r="Q34" i="39" s="1"/>
  <c r="O34" i="25"/>
  <c r="P34" i="29" s="1"/>
  <c r="N44" i="25"/>
  <c r="O44" i="29" s="1"/>
  <c r="O68" i="27"/>
  <c r="P44" i="39" s="1"/>
  <c r="N36" i="25"/>
  <c r="O36" i="29" s="1"/>
  <c r="O60" i="27"/>
  <c r="P36" i="39" s="1"/>
  <c r="N32" i="25"/>
  <c r="O32" i="29" s="1"/>
  <c r="O56" i="27"/>
  <c r="P32" i="39" s="1"/>
  <c r="O46" i="25"/>
  <c r="P46" i="29" s="1"/>
  <c r="P70" i="27"/>
  <c r="Q46" i="39" s="1"/>
  <c r="P42" i="25"/>
  <c r="Q42" i="29" s="1"/>
  <c r="Q66" i="27"/>
  <c r="R42" i="39" s="1"/>
  <c r="O52" i="27"/>
  <c r="P28" i="39" s="1"/>
  <c r="N28" i="25"/>
  <c r="O28" i="29" s="1"/>
  <c r="H45" i="10"/>
  <c r="G43" i="25" s="1"/>
  <c r="H43" i="29" s="1"/>
  <c r="Q49" i="27"/>
  <c r="R25" i="39" s="1"/>
  <c r="P25" i="25"/>
  <c r="Q25" i="29" s="1"/>
  <c r="C18" i="13"/>
  <c r="S95" i="10"/>
  <c r="S117" i="27" s="1"/>
  <c r="T93" i="39" s="1"/>
  <c r="D146" i="27"/>
  <c r="E155" i="27"/>
  <c r="AR176" i="38" s="1"/>
  <c r="E166" i="27"/>
  <c r="AR205" i="38" s="1"/>
  <c r="Q69" i="25"/>
  <c r="R69" i="29" s="1"/>
  <c r="R93" i="27"/>
  <c r="S69" i="39" s="1"/>
  <c r="R78" i="25"/>
  <c r="S78" i="29" s="1"/>
  <c r="S102" i="27"/>
  <c r="T78" i="39" s="1"/>
  <c r="R99" i="27"/>
  <c r="S75" i="39" s="1"/>
  <c r="Q75" i="25"/>
  <c r="R75" i="29" s="1"/>
  <c r="R76" i="25"/>
  <c r="S76" i="29" s="1"/>
  <c r="S100" i="27"/>
  <c r="T76" i="39" s="1"/>
  <c r="R92" i="27"/>
  <c r="S68" i="39" s="1"/>
  <c r="Q68" i="25"/>
  <c r="R68" i="29" s="1"/>
  <c r="R87" i="27"/>
  <c r="S63" i="39" s="1"/>
  <c r="Q63" i="25"/>
  <c r="R63" i="29" s="1"/>
  <c r="Q81" i="25"/>
  <c r="R81" i="29" s="1"/>
  <c r="R105" i="27"/>
  <c r="S81" i="39" s="1"/>
  <c r="Q73" i="25"/>
  <c r="R73" i="29" s="1"/>
  <c r="R97" i="27"/>
  <c r="S73" i="39" s="1"/>
  <c r="Q65" i="25"/>
  <c r="R65" i="29" s="1"/>
  <c r="R89" i="27"/>
  <c r="S65" i="39" s="1"/>
  <c r="R96" i="27"/>
  <c r="S72" i="39" s="1"/>
  <c r="Q72" i="25"/>
  <c r="R72" i="29" s="1"/>
  <c r="Q64" i="25"/>
  <c r="R64" i="29" s="1"/>
  <c r="R88" i="27"/>
  <c r="S64" i="39" s="1"/>
  <c r="R91" i="27"/>
  <c r="S67" i="39" s="1"/>
  <c r="Q67" i="25"/>
  <c r="R67" i="29" s="1"/>
  <c r="Q66" i="25"/>
  <c r="R66" i="29" s="1"/>
  <c r="R90" i="27"/>
  <c r="S66" i="39" s="1"/>
  <c r="S66" i="10"/>
  <c r="R103" i="27"/>
  <c r="S79" i="39" s="1"/>
  <c r="Q79" i="25"/>
  <c r="R79" i="29" s="1"/>
  <c r="R94" i="27"/>
  <c r="S70" i="39" s="1"/>
  <c r="Q70" i="25"/>
  <c r="R70" i="29" s="1"/>
  <c r="R95" i="27"/>
  <c r="S71" i="39" s="1"/>
  <c r="Q71" i="25"/>
  <c r="R71" i="29" s="1"/>
  <c r="R80" i="25"/>
  <c r="S80" i="29" s="1"/>
  <c r="S104" i="27"/>
  <c r="T80" i="39" s="1"/>
  <c r="Q77" i="25"/>
  <c r="R77" i="29" s="1"/>
  <c r="R101" i="27"/>
  <c r="S77" i="39" s="1"/>
  <c r="Q83" i="25"/>
  <c r="R83" i="29" s="1"/>
  <c r="R107" i="27"/>
  <c r="S83" i="39" s="1"/>
  <c r="Q88" i="25"/>
  <c r="R88" i="29" s="1"/>
  <c r="R112" i="27"/>
  <c r="S88" i="39" s="1"/>
  <c r="Q84" i="25"/>
  <c r="R84" i="29" s="1"/>
  <c r="R108" i="27"/>
  <c r="S84" i="39" s="1"/>
  <c r="R117" i="27"/>
  <c r="S93" i="39" s="1"/>
  <c r="Q93" i="25"/>
  <c r="R93" i="29" s="1"/>
  <c r="Q92" i="25"/>
  <c r="R92" i="29" s="1"/>
  <c r="R116" i="27"/>
  <c r="S92" i="39" s="1"/>
  <c r="R109" i="27"/>
  <c r="S85" i="39" s="1"/>
  <c r="Q85" i="25"/>
  <c r="R85" i="29" s="1"/>
  <c r="Q89" i="25"/>
  <c r="R89" i="29" s="1"/>
  <c r="R113" i="27"/>
  <c r="S89" i="39" s="1"/>
  <c r="R111" i="27"/>
  <c r="S87" i="39" s="1"/>
  <c r="Q87" i="25"/>
  <c r="R87" i="29" s="1"/>
  <c r="Q82" i="25"/>
  <c r="R82" i="29" s="1"/>
  <c r="R106" i="27"/>
  <c r="S82" i="39" s="1"/>
  <c r="Q91" i="25"/>
  <c r="R91" i="29" s="1"/>
  <c r="R115" i="27"/>
  <c r="S91" i="39" s="1"/>
  <c r="Q90" i="25"/>
  <c r="R90" i="29" s="1"/>
  <c r="R114" i="27"/>
  <c r="S90" i="39" s="1"/>
  <c r="Q86" i="25"/>
  <c r="R86" i="29" s="1"/>
  <c r="R110" i="27"/>
  <c r="S86" i="39" s="1"/>
  <c r="R59" i="27"/>
  <c r="S35" i="39" s="1"/>
  <c r="Q35" i="25"/>
  <c r="R35" i="29" s="1"/>
  <c r="Q27" i="25"/>
  <c r="R27" i="29" s="1"/>
  <c r="R51" i="27"/>
  <c r="S27" i="39" s="1"/>
  <c r="R56" i="27"/>
  <c r="S32" i="39" s="1"/>
  <c r="Q32" i="25"/>
  <c r="R32" i="29" s="1"/>
  <c r="Q24" i="25"/>
  <c r="R24" i="29" s="1"/>
  <c r="R48" i="27"/>
  <c r="S24" i="39" s="1"/>
  <c r="R55" i="27"/>
  <c r="S31" i="39" s="1"/>
  <c r="Q31" i="25"/>
  <c r="R31" i="29" s="1"/>
  <c r="R60" i="27"/>
  <c r="S36" i="39" s="1"/>
  <c r="Q36" i="25"/>
  <c r="R36" i="29" s="1"/>
  <c r="Q30" i="25"/>
  <c r="R30" i="29" s="1"/>
  <c r="R54" i="27"/>
  <c r="S30" i="39" s="1"/>
  <c r="Q23" i="25"/>
  <c r="R23" i="29" s="1"/>
  <c r="R47" i="27"/>
  <c r="S23" i="39" s="1"/>
  <c r="Q43" i="25"/>
  <c r="R43" i="29" s="1"/>
  <c r="R67" i="27"/>
  <c r="S43" i="39" s="1"/>
  <c r="Q46" i="25"/>
  <c r="R46" i="29" s="1"/>
  <c r="R70" i="27"/>
  <c r="S46" i="39" s="1"/>
  <c r="R53" i="27"/>
  <c r="S29" i="39" s="1"/>
  <c r="Q29" i="25"/>
  <c r="R29" i="29" s="1"/>
  <c r="R63" i="27"/>
  <c r="S39" i="39" s="1"/>
  <c r="Q39" i="25"/>
  <c r="R39" i="29" s="1"/>
  <c r="Q26" i="25"/>
  <c r="R26" i="29" s="1"/>
  <c r="R50" i="27"/>
  <c r="S26" i="39" s="1"/>
  <c r="R65" i="27"/>
  <c r="S41" i="39" s="1"/>
  <c r="Q41" i="25"/>
  <c r="R41" i="29" s="1"/>
  <c r="R61" i="27"/>
  <c r="S37" i="39" s="1"/>
  <c r="Q37" i="25"/>
  <c r="R37" i="29" s="1"/>
  <c r="R57" i="27"/>
  <c r="S33" i="39" s="1"/>
  <c r="Q33" i="25"/>
  <c r="R33" i="29" s="1"/>
  <c r="Q44" i="25"/>
  <c r="R44" i="29" s="1"/>
  <c r="R68" i="27"/>
  <c r="S44" i="39" s="1"/>
  <c r="R58" i="27"/>
  <c r="S34" i="39" s="1"/>
  <c r="Q34" i="25"/>
  <c r="R34" i="29" s="1"/>
  <c r="Q42" i="25"/>
  <c r="R42" i="29" s="1"/>
  <c r="R66" i="27"/>
  <c r="S42" i="39" s="1"/>
  <c r="Q25" i="25"/>
  <c r="R25" i="29" s="1"/>
  <c r="R49" i="27"/>
  <c r="S25" i="39" s="1"/>
  <c r="Q48" i="25"/>
  <c r="R48" i="29" s="1"/>
  <c r="R72" i="27"/>
  <c r="S48" i="39" s="1"/>
  <c r="Q47" i="25"/>
  <c r="R47" i="29" s="1"/>
  <c r="R71" i="27"/>
  <c r="S47" i="39" s="1"/>
  <c r="Q45" i="25"/>
  <c r="R45" i="29" s="1"/>
  <c r="R69" i="27"/>
  <c r="S45" i="39" s="1"/>
  <c r="R62" i="27"/>
  <c r="S38" i="39" s="1"/>
  <c r="Q38" i="25"/>
  <c r="R38" i="29" s="1"/>
  <c r="R52" i="27"/>
  <c r="S28" i="39" s="1"/>
  <c r="Q28" i="25"/>
  <c r="R28" i="29" s="1"/>
  <c r="F70" i="27"/>
  <c r="F46" i="39" s="1"/>
  <c r="E46" i="25"/>
  <c r="F46" i="29" s="1"/>
  <c r="E42" i="25"/>
  <c r="F42" i="29" s="1"/>
  <c r="F66" i="27"/>
  <c r="F42" i="39" s="1"/>
  <c r="E32" i="25"/>
  <c r="F32" i="29" s="1"/>
  <c r="F56" i="27"/>
  <c r="F32" i="39" s="1"/>
  <c r="F30" i="25"/>
  <c r="G30" i="29" s="1"/>
  <c r="G54" i="27"/>
  <c r="G30" i="39" s="1"/>
  <c r="G55" i="27"/>
  <c r="G31" i="39" s="1"/>
  <c r="F31" i="25"/>
  <c r="G31" i="29" s="1"/>
  <c r="F68" i="27"/>
  <c r="F44" i="39" s="1"/>
  <c r="E44" i="25"/>
  <c r="F44" i="29" s="1"/>
  <c r="G64" i="27"/>
  <c r="G40" i="39" s="1"/>
  <c r="F40" i="25"/>
  <c r="G40" i="29" s="1"/>
  <c r="E35" i="25"/>
  <c r="F35" i="29" s="1"/>
  <c r="F59" i="27"/>
  <c r="F35" i="39" s="1"/>
  <c r="E47" i="25"/>
  <c r="F47" i="29" s="1"/>
  <c r="F71" i="27"/>
  <c r="F47" i="39" s="1"/>
  <c r="E29" i="25"/>
  <c r="F29" i="29" s="1"/>
  <c r="F53" i="27"/>
  <c r="F29" i="39" s="1"/>
  <c r="G69" i="27"/>
  <c r="G45" i="39" s="1"/>
  <c r="F45" i="25"/>
  <c r="G45" i="29" s="1"/>
  <c r="G57" i="27"/>
  <c r="G33" i="39" s="1"/>
  <c r="F33" i="25"/>
  <c r="G33" i="29" s="1"/>
  <c r="F27" i="25"/>
  <c r="G27" i="29" s="1"/>
  <c r="G51" i="27"/>
  <c r="G27" i="39" s="1"/>
  <c r="G65" i="27"/>
  <c r="G41" i="39" s="1"/>
  <c r="F41" i="25"/>
  <c r="G41" i="29" s="1"/>
  <c r="F51" i="27"/>
  <c r="F27" i="39" s="1"/>
  <c r="E27" i="25"/>
  <c r="F27" i="29" s="1"/>
  <c r="G56" i="27"/>
  <c r="G32" i="39" s="1"/>
  <c r="F32" i="25"/>
  <c r="G32" i="29" s="1"/>
  <c r="G58" i="27"/>
  <c r="G34" i="39" s="1"/>
  <c r="F34" i="25"/>
  <c r="G34" i="29" s="1"/>
  <c r="F50" i="27"/>
  <c r="F26" i="39" s="1"/>
  <c r="E26" i="25"/>
  <c r="F26" i="29" s="1"/>
  <c r="F67" i="27"/>
  <c r="F43" i="39" s="1"/>
  <c r="E43" i="25"/>
  <c r="F43" i="29" s="1"/>
  <c r="G71" i="27"/>
  <c r="G47" i="39" s="1"/>
  <c r="F47" i="25"/>
  <c r="G47" i="29" s="1"/>
  <c r="F63" i="27"/>
  <c r="F39" i="39" s="1"/>
  <c r="E39" i="25"/>
  <c r="F39" i="29" s="1"/>
  <c r="F58" i="27"/>
  <c r="F34" i="39" s="1"/>
  <c r="E34" i="25"/>
  <c r="F34" i="29" s="1"/>
  <c r="G52" i="27"/>
  <c r="G28" i="39" s="1"/>
  <c r="F28" i="25"/>
  <c r="G28" i="29" s="1"/>
  <c r="F57" i="27"/>
  <c r="F33" i="39" s="1"/>
  <c r="E33" i="25"/>
  <c r="F33" i="29" s="1"/>
  <c r="F54" i="27"/>
  <c r="F30" i="39" s="1"/>
  <c r="E30" i="25"/>
  <c r="F30" i="29" s="1"/>
  <c r="E48" i="25"/>
  <c r="F48" i="29" s="1"/>
  <c r="F72" i="27"/>
  <c r="F48" i="39" s="1"/>
  <c r="G66" i="27"/>
  <c r="G42" i="39" s="1"/>
  <c r="F42" i="25"/>
  <c r="G42" i="29" s="1"/>
  <c r="F65" i="27"/>
  <c r="F41" i="39" s="1"/>
  <c r="E41" i="25"/>
  <c r="F41" i="29" s="1"/>
  <c r="F49" i="27"/>
  <c r="F25" i="39" s="1"/>
  <c r="E25" i="25"/>
  <c r="F25" i="29" s="1"/>
  <c r="G53" i="27"/>
  <c r="G29" i="39" s="1"/>
  <c r="F29" i="25"/>
  <c r="G29" i="29" s="1"/>
  <c r="F43" i="25"/>
  <c r="G43" i="29" s="1"/>
  <c r="G67" i="27"/>
  <c r="G43" i="39" s="1"/>
  <c r="E23" i="25"/>
  <c r="F23" i="29" s="1"/>
  <c r="F47" i="27"/>
  <c r="F23" i="39" s="1"/>
  <c r="F48" i="27"/>
  <c r="F24" i="39" s="1"/>
  <c r="E24" i="25"/>
  <c r="F24" i="29" s="1"/>
  <c r="F23" i="25"/>
  <c r="G23" i="29" s="1"/>
  <c r="G47" i="27"/>
  <c r="G23" i="39" s="1"/>
  <c r="F36" i="25"/>
  <c r="G36" i="29" s="1"/>
  <c r="G60" i="27"/>
  <c r="G36" i="39" s="1"/>
  <c r="G62" i="27"/>
  <c r="G38" i="39" s="1"/>
  <c r="F38" i="25"/>
  <c r="G38" i="29" s="1"/>
  <c r="G72" i="27"/>
  <c r="G48" i="39" s="1"/>
  <c r="F48" i="25"/>
  <c r="G48" i="29" s="1"/>
  <c r="F62" i="27"/>
  <c r="F38" i="39" s="1"/>
  <c r="E38" i="25"/>
  <c r="F38" i="29" s="1"/>
  <c r="F39" i="25"/>
  <c r="G39" i="29" s="1"/>
  <c r="G63" i="27"/>
  <c r="G39" i="39" s="1"/>
  <c r="G50" i="27"/>
  <c r="G26" i="39" s="1"/>
  <c r="F26" i="25"/>
  <c r="G26" i="29" s="1"/>
  <c r="G59" i="27"/>
  <c r="G35" i="39" s="1"/>
  <c r="F35" i="25"/>
  <c r="G35" i="29" s="1"/>
  <c r="G68" i="27"/>
  <c r="G44" i="39" s="1"/>
  <c r="F44" i="25"/>
  <c r="G44" i="29" s="1"/>
  <c r="F64" i="27"/>
  <c r="F40" i="39" s="1"/>
  <c r="E40" i="25"/>
  <c r="F40" i="29" s="1"/>
  <c r="F24" i="25"/>
  <c r="G24" i="29" s="1"/>
  <c r="G48" i="27"/>
  <c r="G24" i="39" s="1"/>
  <c r="G70" i="27"/>
  <c r="G46" i="39" s="1"/>
  <c r="F46" i="25"/>
  <c r="G46" i="29" s="1"/>
  <c r="E36" i="25"/>
  <c r="F36" i="29" s="1"/>
  <c r="F60" i="27"/>
  <c r="F36" i="39" s="1"/>
  <c r="E28" i="25"/>
  <c r="F28" i="29" s="1"/>
  <c r="F52" i="27"/>
  <c r="F28" i="39" s="1"/>
  <c r="G49" i="27"/>
  <c r="G25" i="39" s="1"/>
  <c r="F25" i="25"/>
  <c r="G25" i="29" s="1"/>
  <c r="F69" i="27"/>
  <c r="F45" i="39" s="1"/>
  <c r="E45" i="25"/>
  <c r="F45" i="29" s="1"/>
  <c r="F61" i="27"/>
  <c r="F37" i="39" s="1"/>
  <c r="E37" i="25"/>
  <c r="F37" i="29" s="1"/>
  <c r="D8" i="13"/>
  <c r="F8" i="13"/>
  <c r="X87" i="13"/>
  <c r="F55" i="27"/>
  <c r="F31" i="39" s="1"/>
  <c r="E31" i="25"/>
  <c r="F31" i="29" s="1"/>
  <c r="K65" i="42"/>
  <c r="AV54" i="38" s="1"/>
  <c r="N265" i="38"/>
  <c r="H70" i="10"/>
  <c r="G68" i="25" s="1"/>
  <c r="H68" i="29" s="1"/>
  <c r="E75" i="25"/>
  <c r="F75" i="29" s="1"/>
  <c r="F99" i="27"/>
  <c r="F75" i="39" s="1"/>
  <c r="G95" i="27"/>
  <c r="G71" i="39" s="1"/>
  <c r="F71" i="25"/>
  <c r="G71" i="29" s="1"/>
  <c r="E78" i="25"/>
  <c r="F78" i="29" s="1"/>
  <c r="F102" i="27"/>
  <c r="F78" i="39" s="1"/>
  <c r="F104" i="27"/>
  <c r="F80" i="39" s="1"/>
  <c r="E80" i="25"/>
  <c r="F80" i="29" s="1"/>
  <c r="E70" i="25"/>
  <c r="F70" i="29" s="1"/>
  <c r="F94" i="27"/>
  <c r="F70" i="39" s="1"/>
  <c r="F73" i="25"/>
  <c r="G73" i="29" s="1"/>
  <c r="G97" i="27"/>
  <c r="G73" i="39" s="1"/>
  <c r="F65" i="25"/>
  <c r="G65" i="29" s="1"/>
  <c r="G89" i="27"/>
  <c r="G65" i="39" s="1"/>
  <c r="G87" i="27"/>
  <c r="G63" i="39" s="1"/>
  <c r="F63" i="25"/>
  <c r="G63" i="29" s="1"/>
  <c r="F81" i="25"/>
  <c r="G81" i="29" s="1"/>
  <c r="G105" i="27"/>
  <c r="G81" i="39" s="1"/>
  <c r="G88" i="27"/>
  <c r="G64" i="39" s="1"/>
  <c r="F64" i="25"/>
  <c r="G64" i="29" s="1"/>
  <c r="G96" i="27"/>
  <c r="G72" i="39" s="1"/>
  <c r="F72" i="25"/>
  <c r="G72" i="29" s="1"/>
  <c r="F95" i="27"/>
  <c r="F71" i="39" s="1"/>
  <c r="E71" i="25"/>
  <c r="F71" i="29" s="1"/>
  <c r="F89" i="27"/>
  <c r="F65" i="39" s="1"/>
  <c r="E65" i="25"/>
  <c r="F65" i="29" s="1"/>
  <c r="G92" i="27"/>
  <c r="G68" i="39" s="1"/>
  <c r="F68" i="25"/>
  <c r="G68" i="29" s="1"/>
  <c r="G104" i="27"/>
  <c r="G80" i="39" s="1"/>
  <c r="F80" i="25"/>
  <c r="G80" i="29" s="1"/>
  <c r="F98" i="27"/>
  <c r="F74" i="39" s="1"/>
  <c r="E74" i="25"/>
  <c r="F74" i="29" s="1"/>
  <c r="F87" i="27"/>
  <c r="F63" i="39" s="1"/>
  <c r="E63" i="25"/>
  <c r="F63" i="29" s="1"/>
  <c r="G103" i="27"/>
  <c r="G79" i="39" s="1"/>
  <c r="F79" i="25"/>
  <c r="G79" i="29" s="1"/>
  <c r="F67" i="25"/>
  <c r="G67" i="29" s="1"/>
  <c r="G91" i="27"/>
  <c r="G67" i="39" s="1"/>
  <c r="G66" i="25"/>
  <c r="H66" i="29" s="1"/>
  <c r="G98" i="27"/>
  <c r="G74" i="39" s="1"/>
  <c r="F74" i="25"/>
  <c r="G74" i="29" s="1"/>
  <c r="F70" i="25"/>
  <c r="G70" i="29" s="1"/>
  <c r="G94" i="27"/>
  <c r="G70" i="39" s="1"/>
  <c r="F75" i="25"/>
  <c r="G75" i="29" s="1"/>
  <c r="G99" i="27"/>
  <c r="G75" i="39" s="1"/>
  <c r="H72" i="10"/>
  <c r="F97" i="27"/>
  <c r="F73" i="39" s="1"/>
  <c r="E73" i="25"/>
  <c r="F73" i="29" s="1"/>
  <c r="F103" i="27"/>
  <c r="F79" i="39" s="1"/>
  <c r="E79" i="25"/>
  <c r="F79" i="29" s="1"/>
  <c r="E67" i="25"/>
  <c r="F67" i="29" s="1"/>
  <c r="F91" i="27"/>
  <c r="F67" i="39" s="1"/>
  <c r="H82" i="10"/>
  <c r="F78" i="25"/>
  <c r="G78" i="29" s="1"/>
  <c r="G102" i="27"/>
  <c r="G78" i="39" s="1"/>
  <c r="F92" i="27"/>
  <c r="F68" i="39" s="1"/>
  <c r="E68" i="25"/>
  <c r="F68" i="29" s="1"/>
  <c r="G101" i="27"/>
  <c r="G77" i="39" s="1"/>
  <c r="F77" i="25"/>
  <c r="G77" i="29" s="1"/>
  <c r="G93" i="27"/>
  <c r="G69" i="39" s="1"/>
  <c r="F69" i="25"/>
  <c r="G69" i="29" s="1"/>
  <c r="F105" i="27"/>
  <c r="F81" i="39" s="1"/>
  <c r="E81" i="25"/>
  <c r="F81" i="29" s="1"/>
  <c r="H66" i="10"/>
  <c r="F88" i="27"/>
  <c r="F64" i="39" s="1"/>
  <c r="E64" i="25"/>
  <c r="F64" i="29" s="1"/>
  <c r="E72" i="25"/>
  <c r="F72" i="29" s="1"/>
  <c r="F96" i="27"/>
  <c r="F72" i="39" s="1"/>
  <c r="F101" i="27"/>
  <c r="F77" i="39" s="1"/>
  <c r="E77" i="25"/>
  <c r="F77" i="29" s="1"/>
  <c r="F93" i="27"/>
  <c r="F69" i="39" s="1"/>
  <c r="E69" i="25"/>
  <c r="F69" i="29" s="1"/>
  <c r="H80" i="10"/>
  <c r="Z80" i="10" s="1"/>
  <c r="F100" i="27"/>
  <c r="F76" i="39" s="1"/>
  <c r="E76" i="25"/>
  <c r="F76" i="29" s="1"/>
  <c r="X47" i="13"/>
  <c r="F6" i="13"/>
  <c r="D6" i="13"/>
  <c r="I9" i="11"/>
  <c r="D119" i="27" s="1"/>
  <c r="AQ53" i="38" s="1"/>
  <c r="E11" i="27"/>
  <c r="D39" i="42" s="1"/>
  <c r="E9" i="27"/>
  <c r="D36" i="42" s="1"/>
  <c r="M60" i="27"/>
  <c r="M36" i="39" s="1"/>
  <c r="L36" i="25"/>
  <c r="M36" i="29" s="1"/>
  <c r="L46" i="25"/>
  <c r="M46" i="29" s="1"/>
  <c r="M70" i="27"/>
  <c r="M46" i="39" s="1"/>
  <c r="L43" i="25"/>
  <c r="M43" i="29" s="1"/>
  <c r="M67" i="27"/>
  <c r="M43" i="39" s="1"/>
  <c r="M48" i="27"/>
  <c r="M24" i="39" s="1"/>
  <c r="L24" i="25"/>
  <c r="M24" i="29" s="1"/>
  <c r="L45" i="25"/>
  <c r="M45" i="29" s="1"/>
  <c r="M69" i="27"/>
  <c r="M45" i="39" s="1"/>
  <c r="M56" i="27"/>
  <c r="M32" i="39" s="1"/>
  <c r="L32" i="25"/>
  <c r="M32" i="29" s="1"/>
  <c r="L25" i="25"/>
  <c r="M25" i="29" s="1"/>
  <c r="M49" i="27"/>
  <c r="M25" i="39" s="1"/>
  <c r="L42" i="25"/>
  <c r="M42" i="29" s="1"/>
  <c r="M66" i="27"/>
  <c r="M42" i="39" s="1"/>
  <c r="L37" i="25"/>
  <c r="M37" i="29" s="1"/>
  <c r="M61" i="27"/>
  <c r="M37" i="39" s="1"/>
  <c r="L34" i="25"/>
  <c r="M34" i="29" s="1"/>
  <c r="M58" i="27"/>
  <c r="M34" i="39" s="1"/>
  <c r="L29" i="25"/>
  <c r="M29" i="29" s="1"/>
  <c r="M53" i="27"/>
  <c r="M29" i="39" s="1"/>
  <c r="M68" i="27"/>
  <c r="M44" i="39" s="1"/>
  <c r="L44" i="25"/>
  <c r="M44" i="29" s="1"/>
  <c r="L39" i="25"/>
  <c r="M39" i="29" s="1"/>
  <c r="M63" i="27"/>
  <c r="M39" i="39" s="1"/>
  <c r="L31" i="25"/>
  <c r="M31" i="29" s="1"/>
  <c r="M55" i="27"/>
  <c r="M31" i="39" s="1"/>
  <c r="M64" i="27"/>
  <c r="M40" i="39" s="1"/>
  <c r="L40" i="25"/>
  <c r="M40" i="29" s="1"/>
  <c r="M59" i="27"/>
  <c r="M35" i="39" s="1"/>
  <c r="L35" i="25"/>
  <c r="M35" i="29" s="1"/>
  <c r="M72" i="27"/>
  <c r="M48" i="39" s="1"/>
  <c r="L48" i="25"/>
  <c r="M48" i="29" s="1"/>
  <c r="L50" i="25"/>
  <c r="M50" i="29" s="1"/>
  <c r="M74" i="27"/>
  <c r="M50" i="39" s="1"/>
  <c r="L41" i="25"/>
  <c r="M41" i="29" s="1"/>
  <c r="M65" i="27"/>
  <c r="M41" i="39" s="1"/>
  <c r="L26" i="25"/>
  <c r="M26" i="29" s="1"/>
  <c r="M50" i="27"/>
  <c r="M26" i="39" s="1"/>
  <c r="L49" i="25"/>
  <c r="M49" i="29" s="1"/>
  <c r="M73" i="27"/>
  <c r="M49" i="39" s="1"/>
  <c r="L47" i="25"/>
  <c r="M47" i="29" s="1"/>
  <c r="M71" i="27"/>
  <c r="M47" i="39" s="1"/>
  <c r="M52" i="27"/>
  <c r="M28" i="39" s="1"/>
  <c r="L28" i="25"/>
  <c r="M28" i="29" s="1"/>
  <c r="L30" i="25"/>
  <c r="M30" i="29" s="1"/>
  <c r="M54" i="27"/>
  <c r="M30" i="39" s="1"/>
  <c r="M51" i="27"/>
  <c r="M27" i="39" s="1"/>
  <c r="L27" i="25"/>
  <c r="M27" i="29" s="1"/>
  <c r="M47" i="27"/>
  <c r="M23" i="39" s="1"/>
  <c r="L23" i="25"/>
  <c r="M23" i="29" s="1"/>
  <c r="L38" i="25"/>
  <c r="M38" i="29" s="1"/>
  <c r="M62" i="27"/>
  <c r="M38" i="39" s="1"/>
  <c r="L33" i="25"/>
  <c r="M33" i="29" s="1"/>
  <c r="M57" i="27"/>
  <c r="M33" i="39" s="1"/>
  <c r="I8" i="11"/>
  <c r="C9" i="12"/>
  <c r="E9" i="12" s="1"/>
  <c r="C8" i="12"/>
  <c r="C6" i="12"/>
  <c r="D126" i="27"/>
  <c r="AU55" i="38" s="1"/>
  <c r="D7" i="12"/>
  <c r="E7" i="12"/>
  <c r="L22" i="25"/>
  <c r="M22" i="29" s="1"/>
  <c r="M46" i="27"/>
  <c r="M22" i="39" s="1"/>
  <c r="L21" i="25"/>
  <c r="M21" i="29" s="1"/>
  <c r="M45" i="27"/>
  <c r="M21" i="39" s="1"/>
  <c r="L20" i="25"/>
  <c r="M20" i="29" s="1"/>
  <c r="M44" i="27"/>
  <c r="M20" i="39" s="1"/>
  <c r="L19" i="25"/>
  <c r="M19" i="29" s="1"/>
  <c r="M43" i="27"/>
  <c r="M19" i="39" s="1"/>
  <c r="L18" i="25"/>
  <c r="M18" i="29" s="1"/>
  <c r="M42" i="27"/>
  <c r="M18" i="39" s="1"/>
  <c r="L17" i="25"/>
  <c r="M17" i="29" s="1"/>
  <c r="M41" i="27"/>
  <c r="M17" i="39" s="1"/>
  <c r="L16" i="25"/>
  <c r="M16" i="29" s="1"/>
  <c r="M40" i="27"/>
  <c r="M16" i="39" s="1"/>
  <c r="M39" i="27"/>
  <c r="M15" i="39" s="1"/>
  <c r="L15" i="25"/>
  <c r="M15" i="29" s="1"/>
  <c r="L14" i="25"/>
  <c r="M14" i="29" s="1"/>
  <c r="M38" i="27"/>
  <c r="M14" i="39" s="1"/>
  <c r="L13" i="25"/>
  <c r="M13" i="29" s="1"/>
  <c r="M37" i="27"/>
  <c r="M13" i="39" s="1"/>
  <c r="M35" i="27"/>
  <c r="M11" i="39" s="1"/>
  <c r="L11" i="25"/>
  <c r="M11" i="29" s="1"/>
  <c r="L12" i="25"/>
  <c r="M12" i="29" s="1"/>
  <c r="M36" i="27"/>
  <c r="M12" i="39" s="1"/>
  <c r="L10" i="25"/>
  <c r="M10" i="29" s="1"/>
  <c r="M34" i="27"/>
  <c r="M10" i="39" s="1"/>
  <c r="M33" i="27"/>
  <c r="M9" i="39" s="1"/>
  <c r="L9" i="25"/>
  <c r="M9" i="29" s="1"/>
  <c r="L8" i="25"/>
  <c r="M8" i="29" s="1"/>
  <c r="M32" i="27"/>
  <c r="M8" i="39" s="1"/>
  <c r="M31" i="27"/>
  <c r="M7" i="39" s="1"/>
  <c r="L7" i="25"/>
  <c r="M7" i="29" s="1"/>
  <c r="N28" i="27"/>
  <c r="M4" i="25"/>
  <c r="Q34" i="27"/>
  <c r="R10" i="39" s="1"/>
  <c r="P10" i="25"/>
  <c r="Q10" i="29" s="1"/>
  <c r="Q38" i="27"/>
  <c r="R14" i="39" s="1"/>
  <c r="P14" i="25"/>
  <c r="Q14" i="29" s="1"/>
  <c r="Q33" i="27"/>
  <c r="R9" i="39" s="1"/>
  <c r="P9" i="25"/>
  <c r="Q9" i="29" s="1"/>
  <c r="P5" i="25"/>
  <c r="Q5" i="29" s="1"/>
  <c r="Q29" i="27"/>
  <c r="R5" i="39" s="1"/>
  <c r="Q28" i="27"/>
  <c r="R4" i="39" s="1"/>
  <c r="P4" i="25"/>
  <c r="Q4" i="29" s="1"/>
  <c r="P22" i="25"/>
  <c r="Q22" i="29" s="1"/>
  <c r="Q46" i="27"/>
  <c r="R22" i="39" s="1"/>
  <c r="P12" i="25"/>
  <c r="Q12" i="29" s="1"/>
  <c r="Q36" i="27"/>
  <c r="R12" i="39" s="1"/>
  <c r="P21" i="25"/>
  <c r="Q21" i="29" s="1"/>
  <c r="Q45" i="27"/>
  <c r="R21" i="39" s="1"/>
  <c r="P15" i="25"/>
  <c r="Q15" i="29" s="1"/>
  <c r="Q39" i="27"/>
  <c r="R15" i="39" s="1"/>
  <c r="P8" i="25"/>
  <c r="Q8" i="29" s="1"/>
  <c r="Q32" i="27"/>
  <c r="R8" i="39" s="1"/>
  <c r="Q35" i="27"/>
  <c r="R11" i="39" s="1"/>
  <c r="P11" i="25"/>
  <c r="Q11" i="29" s="1"/>
  <c r="P16" i="25"/>
  <c r="Q16" i="29" s="1"/>
  <c r="Q40" i="27"/>
  <c r="R16" i="39" s="1"/>
  <c r="Q43" i="27"/>
  <c r="R19" i="39" s="1"/>
  <c r="P19" i="25"/>
  <c r="Q19" i="29" s="1"/>
  <c r="P20" i="25"/>
  <c r="Q20" i="29" s="1"/>
  <c r="Q44" i="27"/>
  <c r="R20" i="39" s="1"/>
  <c r="P6" i="25"/>
  <c r="Q6" i="29" s="1"/>
  <c r="Q30" i="27"/>
  <c r="R6" i="39" s="1"/>
  <c r="P13" i="25"/>
  <c r="Q13" i="29" s="1"/>
  <c r="Q37" i="27"/>
  <c r="R13" i="39" s="1"/>
  <c r="Q42" i="27"/>
  <c r="R18" i="39" s="1"/>
  <c r="P18" i="25"/>
  <c r="Q18" i="29" s="1"/>
  <c r="P7" i="25"/>
  <c r="Q7" i="29" s="1"/>
  <c r="Q31" i="27"/>
  <c r="R7" i="39" s="1"/>
  <c r="Q41" i="27"/>
  <c r="R17" i="39" s="1"/>
  <c r="P17" i="25"/>
  <c r="Q17" i="29" s="1"/>
  <c r="S13" i="13"/>
  <c r="E135" i="27" s="1"/>
  <c r="R29" i="27"/>
  <c r="S5" i="39" s="1"/>
  <c r="Q5" i="25"/>
  <c r="R5" i="29" s="1"/>
  <c r="R38" i="27"/>
  <c r="S14" i="39" s="1"/>
  <c r="Q14" i="25"/>
  <c r="R14" i="29" s="1"/>
  <c r="Q9" i="25"/>
  <c r="R9" i="29" s="1"/>
  <c r="R33" i="27"/>
  <c r="S9" i="39" s="1"/>
  <c r="R37" i="27"/>
  <c r="S13" i="39" s="1"/>
  <c r="Q13" i="25"/>
  <c r="R13" i="29" s="1"/>
  <c r="R34" i="27"/>
  <c r="S10" i="39" s="1"/>
  <c r="Q10" i="25"/>
  <c r="R10" i="29" s="1"/>
  <c r="Q18" i="25"/>
  <c r="R18" i="29" s="1"/>
  <c r="R42" i="27"/>
  <c r="S18" i="39" s="1"/>
  <c r="R45" i="27"/>
  <c r="S21" i="39" s="1"/>
  <c r="Q21" i="25"/>
  <c r="R21" i="29" s="1"/>
  <c r="R28" i="27"/>
  <c r="S4" i="39" s="1"/>
  <c r="Q4" i="25"/>
  <c r="R4" i="29" s="1"/>
  <c r="Q19" i="25"/>
  <c r="R19" i="29" s="1"/>
  <c r="R43" i="27"/>
  <c r="S19" i="39" s="1"/>
  <c r="R32" i="27"/>
  <c r="S8" i="39" s="1"/>
  <c r="Q8" i="25"/>
  <c r="R8" i="29" s="1"/>
  <c r="Q16" i="25"/>
  <c r="R16" i="29" s="1"/>
  <c r="R40" i="27"/>
  <c r="S16" i="39" s="1"/>
  <c r="R36" i="27"/>
  <c r="S12" i="39" s="1"/>
  <c r="Q12" i="25"/>
  <c r="R12" i="29" s="1"/>
  <c r="Q7" i="25"/>
  <c r="R7" i="29" s="1"/>
  <c r="R31" i="27"/>
  <c r="S7" i="39" s="1"/>
  <c r="Q15" i="25"/>
  <c r="R15" i="29" s="1"/>
  <c r="R39" i="27"/>
  <c r="S15" i="39" s="1"/>
  <c r="Q20" i="25"/>
  <c r="R20" i="29" s="1"/>
  <c r="R44" i="27"/>
  <c r="S20" i="39" s="1"/>
  <c r="Q6" i="25"/>
  <c r="R6" i="29" s="1"/>
  <c r="R30" i="27"/>
  <c r="S6" i="39" s="1"/>
  <c r="Q11" i="25"/>
  <c r="R11" i="29" s="1"/>
  <c r="R35" i="27"/>
  <c r="S11" i="39" s="1"/>
  <c r="Q22" i="25"/>
  <c r="R22" i="29" s="1"/>
  <c r="R46" i="27"/>
  <c r="S22" i="39" s="1"/>
  <c r="R41" i="27"/>
  <c r="S17" i="39" s="1"/>
  <c r="Q17" i="25"/>
  <c r="R17" i="29" s="1"/>
  <c r="O6" i="25"/>
  <c r="P6" i="29" s="1"/>
  <c r="P30" i="27"/>
  <c r="Q6" i="39" s="1"/>
  <c r="P34" i="27"/>
  <c r="Q10" i="39" s="1"/>
  <c r="O10" i="25"/>
  <c r="P10" i="29" s="1"/>
  <c r="O7" i="25"/>
  <c r="P7" i="29" s="1"/>
  <c r="P31" i="27"/>
  <c r="Q7" i="39" s="1"/>
  <c r="P29" i="27"/>
  <c r="Q5" i="39" s="1"/>
  <c r="O5" i="25"/>
  <c r="P5" i="29" s="1"/>
  <c r="P41" i="27"/>
  <c r="Q17" i="39" s="1"/>
  <c r="O17" i="25"/>
  <c r="P17" i="29" s="1"/>
  <c r="P37" i="27"/>
  <c r="Q13" i="39" s="1"/>
  <c r="O13" i="25"/>
  <c r="P13" i="29" s="1"/>
  <c r="P45" i="27"/>
  <c r="Q21" i="39" s="1"/>
  <c r="O21" i="25"/>
  <c r="P21" i="29" s="1"/>
  <c r="O16" i="25"/>
  <c r="P16" i="29" s="1"/>
  <c r="P40" i="27"/>
  <c r="Q16" i="39" s="1"/>
  <c r="O14" i="25"/>
  <c r="P14" i="29" s="1"/>
  <c r="P38" i="27"/>
  <c r="Q14" i="39" s="1"/>
  <c r="O22" i="25"/>
  <c r="P22" i="29" s="1"/>
  <c r="P46" i="27"/>
  <c r="Q22" i="39" s="1"/>
  <c r="P36" i="27"/>
  <c r="Q12" i="39" s="1"/>
  <c r="O12" i="25"/>
  <c r="P12" i="29" s="1"/>
  <c r="P28" i="27"/>
  <c r="Q4" i="39" s="1"/>
  <c r="O4" i="25"/>
  <c r="P4" i="29" s="1"/>
  <c r="O8" i="25"/>
  <c r="P8" i="29" s="1"/>
  <c r="P32" i="27"/>
  <c r="Q8" i="39" s="1"/>
  <c r="P35" i="27"/>
  <c r="Q11" i="39" s="1"/>
  <c r="O11" i="25"/>
  <c r="P11" i="29" s="1"/>
  <c r="O15" i="25"/>
  <c r="P15" i="29" s="1"/>
  <c r="P39" i="27"/>
  <c r="Q15" i="39" s="1"/>
  <c r="P44" i="27"/>
  <c r="Q20" i="39" s="1"/>
  <c r="O20" i="25"/>
  <c r="P20" i="29" s="1"/>
  <c r="P42" i="27"/>
  <c r="Q18" i="39" s="1"/>
  <c r="O18" i="25"/>
  <c r="P18" i="29" s="1"/>
  <c r="P33" i="27"/>
  <c r="Q9" i="39" s="1"/>
  <c r="O9" i="25"/>
  <c r="P9" i="29" s="1"/>
  <c r="P43" i="27"/>
  <c r="Q19" i="39" s="1"/>
  <c r="O19" i="25"/>
  <c r="P19" i="29" s="1"/>
  <c r="O43" i="27"/>
  <c r="P19" i="39" s="1"/>
  <c r="N19" i="25"/>
  <c r="O19" i="29" s="1"/>
  <c r="O29" i="27"/>
  <c r="P5" i="39" s="1"/>
  <c r="N5" i="25"/>
  <c r="O5" i="29" s="1"/>
  <c r="O40" i="27"/>
  <c r="P16" i="39" s="1"/>
  <c r="N16" i="25"/>
  <c r="O16" i="29" s="1"/>
  <c r="O38" i="27"/>
  <c r="P14" i="39" s="1"/>
  <c r="N14" i="25"/>
  <c r="O14" i="29" s="1"/>
  <c r="O35" i="27"/>
  <c r="P11" i="39" s="1"/>
  <c r="N11" i="25"/>
  <c r="O11" i="29" s="1"/>
  <c r="O31" i="27"/>
  <c r="P7" i="39" s="1"/>
  <c r="N7" i="25"/>
  <c r="O7" i="29" s="1"/>
  <c r="O46" i="27"/>
  <c r="P22" i="39" s="1"/>
  <c r="N22" i="25"/>
  <c r="O22" i="29" s="1"/>
  <c r="O37" i="27"/>
  <c r="P13" i="39" s="1"/>
  <c r="N13" i="25"/>
  <c r="O13" i="29" s="1"/>
  <c r="O45" i="27"/>
  <c r="P21" i="39" s="1"/>
  <c r="N21" i="25"/>
  <c r="O21" i="29" s="1"/>
  <c r="N4" i="25"/>
  <c r="O4" i="29" s="1"/>
  <c r="O28" i="27"/>
  <c r="P4" i="39" s="1"/>
  <c r="N12" i="25"/>
  <c r="O12" i="29" s="1"/>
  <c r="O36" i="27"/>
  <c r="P12" i="39" s="1"/>
  <c r="O30" i="27"/>
  <c r="P6" i="39" s="1"/>
  <c r="N6" i="25"/>
  <c r="O6" i="29" s="1"/>
  <c r="N20" i="25"/>
  <c r="O20" i="29" s="1"/>
  <c r="O44" i="27"/>
  <c r="P20" i="39" s="1"/>
  <c r="O41" i="27"/>
  <c r="P17" i="39" s="1"/>
  <c r="N17" i="25"/>
  <c r="O17" i="29" s="1"/>
  <c r="O42" i="27"/>
  <c r="P18" i="39" s="1"/>
  <c r="N18" i="25"/>
  <c r="O18" i="29" s="1"/>
  <c r="O34" i="27"/>
  <c r="P10" i="39" s="1"/>
  <c r="N10" i="25"/>
  <c r="O10" i="29" s="1"/>
  <c r="O33" i="27"/>
  <c r="P9" i="39" s="1"/>
  <c r="N9" i="25"/>
  <c r="O9" i="29" s="1"/>
  <c r="O39" i="27"/>
  <c r="P15" i="39" s="1"/>
  <c r="N15" i="25"/>
  <c r="O15" i="29" s="1"/>
  <c r="F21" i="25"/>
  <c r="G21" i="29" s="1"/>
  <c r="G45" i="27"/>
  <c r="G21" i="39" s="1"/>
  <c r="F16" i="25"/>
  <c r="G16" i="29" s="1"/>
  <c r="G40" i="27"/>
  <c r="G16" i="39" s="1"/>
  <c r="G30" i="27"/>
  <c r="G6" i="39" s="1"/>
  <c r="F6" i="25"/>
  <c r="G6" i="29" s="1"/>
  <c r="F41" i="27"/>
  <c r="F17" i="39" s="1"/>
  <c r="E17" i="25"/>
  <c r="F17" i="29" s="1"/>
  <c r="F43" i="27"/>
  <c r="F19" i="39" s="1"/>
  <c r="E19" i="25"/>
  <c r="F19" i="29" s="1"/>
  <c r="G31" i="27"/>
  <c r="G7" i="39" s="1"/>
  <c r="F7" i="25"/>
  <c r="G7" i="29" s="1"/>
  <c r="F5" i="25"/>
  <c r="G5" i="29" s="1"/>
  <c r="G29" i="27"/>
  <c r="G5" i="39" s="1"/>
  <c r="G42" i="27"/>
  <c r="G18" i="39" s="1"/>
  <c r="F18" i="25"/>
  <c r="G18" i="29" s="1"/>
  <c r="F34" i="27"/>
  <c r="F10" i="39" s="1"/>
  <c r="E10" i="25"/>
  <c r="F10" i="29" s="1"/>
  <c r="F45" i="27"/>
  <c r="F21" i="39" s="1"/>
  <c r="E21" i="25"/>
  <c r="F21" i="29" s="1"/>
  <c r="F31" i="27"/>
  <c r="F7" i="39" s="1"/>
  <c r="E7" i="25"/>
  <c r="F7" i="29" s="1"/>
  <c r="F42" i="27"/>
  <c r="F18" i="39" s="1"/>
  <c r="E18" i="25"/>
  <c r="F18" i="29" s="1"/>
  <c r="F29" i="27"/>
  <c r="F5" i="39" s="1"/>
  <c r="E5" i="25"/>
  <c r="F5" i="29" s="1"/>
  <c r="E4" i="25"/>
  <c r="F4" i="29" s="1"/>
  <c r="F28" i="27"/>
  <c r="F4" i="39" s="1"/>
  <c r="F9" i="25"/>
  <c r="G9" i="29" s="1"/>
  <c r="G33" i="27"/>
  <c r="G9" i="39" s="1"/>
  <c r="F11" i="25"/>
  <c r="G11" i="29" s="1"/>
  <c r="G35" i="27"/>
  <c r="G11" i="39" s="1"/>
  <c r="G34" i="27"/>
  <c r="G10" i="39" s="1"/>
  <c r="F10" i="25"/>
  <c r="G10" i="29" s="1"/>
  <c r="G38" i="27"/>
  <c r="G14" i="39" s="1"/>
  <c r="F14" i="25"/>
  <c r="G14" i="29" s="1"/>
  <c r="F4" i="25"/>
  <c r="G4" i="29" s="1"/>
  <c r="G28" i="27"/>
  <c r="G4" i="39" s="1"/>
  <c r="G46" i="27"/>
  <c r="G22" i="39" s="1"/>
  <c r="F22" i="25"/>
  <c r="G22" i="29" s="1"/>
  <c r="F38" i="27"/>
  <c r="F14" i="39" s="1"/>
  <c r="E14" i="25"/>
  <c r="F14" i="29" s="1"/>
  <c r="F20" i="25"/>
  <c r="G20" i="29" s="1"/>
  <c r="G44" i="27"/>
  <c r="G20" i="39" s="1"/>
  <c r="E12" i="25"/>
  <c r="F12" i="29" s="1"/>
  <c r="F36" i="27"/>
  <c r="F12" i="39" s="1"/>
  <c r="F13" i="25"/>
  <c r="G13" i="29" s="1"/>
  <c r="G37" i="27"/>
  <c r="G13" i="39" s="1"/>
  <c r="E11" i="25"/>
  <c r="F11" i="29" s="1"/>
  <c r="F35" i="27"/>
  <c r="F11" i="39" s="1"/>
  <c r="F15" i="25"/>
  <c r="G15" i="29" s="1"/>
  <c r="G39" i="27"/>
  <c r="G15" i="39" s="1"/>
  <c r="F46" i="27"/>
  <c r="F22" i="39" s="1"/>
  <c r="E22" i="25"/>
  <c r="F22" i="29" s="1"/>
  <c r="E20" i="25"/>
  <c r="F20" i="29" s="1"/>
  <c r="F44" i="27"/>
  <c r="F20" i="39" s="1"/>
  <c r="E8" i="25"/>
  <c r="F8" i="29" s="1"/>
  <c r="F32" i="27"/>
  <c r="F8" i="39" s="1"/>
  <c r="F37" i="27"/>
  <c r="F13" i="39" s="1"/>
  <c r="E13" i="25"/>
  <c r="F13" i="29" s="1"/>
  <c r="F17" i="25"/>
  <c r="G17" i="29" s="1"/>
  <c r="G41" i="27"/>
  <c r="G17" i="39" s="1"/>
  <c r="F30" i="27"/>
  <c r="F6" i="39" s="1"/>
  <c r="E6" i="25"/>
  <c r="F6" i="29" s="1"/>
  <c r="F8" i="25"/>
  <c r="G8" i="29" s="1"/>
  <c r="G32" i="27"/>
  <c r="G8" i="39" s="1"/>
  <c r="F12" i="25"/>
  <c r="G12" i="29" s="1"/>
  <c r="G36" i="27"/>
  <c r="G12" i="39" s="1"/>
  <c r="F33" i="27"/>
  <c r="F9" i="39" s="1"/>
  <c r="E9" i="25"/>
  <c r="F9" i="29" s="1"/>
  <c r="F39" i="27"/>
  <c r="F15" i="39" s="1"/>
  <c r="E15" i="25"/>
  <c r="F15" i="29" s="1"/>
  <c r="F19" i="25"/>
  <c r="G19" i="29" s="1"/>
  <c r="G43" i="27"/>
  <c r="G19" i="39" s="1"/>
  <c r="E16" i="25"/>
  <c r="F16" i="29" s="1"/>
  <c r="F40" i="27"/>
  <c r="F16" i="39" s="1"/>
  <c r="M6" i="10"/>
  <c r="H14" i="10"/>
  <c r="H41" i="10"/>
  <c r="S76" i="10"/>
  <c r="S36" i="10"/>
  <c r="H84" i="10"/>
  <c r="H95" i="10"/>
  <c r="H63" i="10"/>
  <c r="S60" i="10"/>
  <c r="S56" i="10"/>
  <c r="H47" i="10"/>
  <c r="H76" i="10"/>
  <c r="H74" i="10"/>
  <c r="X113" i="13"/>
  <c r="D9" i="13"/>
  <c r="F9" i="13"/>
  <c r="H22" i="10"/>
  <c r="H10" i="10"/>
  <c r="S91" i="10"/>
  <c r="H89" i="10"/>
  <c r="S39" i="10"/>
  <c r="S12" i="10"/>
  <c r="S62" i="10"/>
  <c r="H33" i="10"/>
  <c r="S54" i="10"/>
  <c r="S70" i="10"/>
  <c r="H78" i="10"/>
  <c r="S45" i="10"/>
  <c r="S33" i="10"/>
  <c r="S87" i="10"/>
  <c r="S93" i="10"/>
  <c r="H85" i="10"/>
  <c r="S92" i="10"/>
  <c r="S16" i="10"/>
  <c r="S18" i="10"/>
  <c r="S59" i="10"/>
  <c r="S42" i="10"/>
  <c r="H93" i="10"/>
  <c r="S23" i="10"/>
  <c r="S11" i="10"/>
  <c r="S32" i="10"/>
  <c r="S79" i="10"/>
  <c r="S58" i="10"/>
  <c r="S50" i="10"/>
  <c r="S41" i="10"/>
  <c r="S85" i="10"/>
  <c r="S89" i="10"/>
  <c r="S26" i="10"/>
  <c r="S81" i="10"/>
  <c r="S22" i="10"/>
  <c r="S10" i="10"/>
  <c r="H8" i="10"/>
  <c r="S29" i="10"/>
  <c r="S6" i="10"/>
  <c r="S72" i="10"/>
  <c r="S68" i="10"/>
  <c r="S64" i="10"/>
  <c r="S61" i="10"/>
  <c r="H91" i="10"/>
  <c r="H83" i="10"/>
  <c r="H54" i="10"/>
  <c r="H43" i="10"/>
  <c r="S74" i="10"/>
  <c r="S55" i="10"/>
  <c r="S49" i="10"/>
  <c r="H60" i="10"/>
  <c r="H37" i="10"/>
  <c r="H62" i="10"/>
  <c r="H58" i="10"/>
  <c r="H52" i="10"/>
  <c r="H39" i="10"/>
  <c r="H35" i="10"/>
  <c r="S14" i="10"/>
  <c r="S38" i="10"/>
  <c r="S47" i="10"/>
  <c r="S37" i="10"/>
  <c r="S25" i="10"/>
  <c r="S46" i="10"/>
  <c r="H94" i="10"/>
  <c r="H90" i="10"/>
  <c r="S88" i="10"/>
  <c r="S35" i="10"/>
  <c r="S27" i="10"/>
  <c r="S31" i="10"/>
  <c r="S43" i="10"/>
  <c r="S9" i="10"/>
  <c r="S20" i="10"/>
  <c r="S19" i="10"/>
  <c r="S15" i="10"/>
  <c r="S8" i="10"/>
  <c r="S17" i="10"/>
  <c r="S65" i="10"/>
  <c r="S86" i="10"/>
  <c r="S52" i="10"/>
  <c r="S77" i="10"/>
  <c r="H12" i="10"/>
  <c r="H16" i="10"/>
  <c r="H18" i="10"/>
  <c r="H20" i="10"/>
  <c r="H24" i="10"/>
  <c r="H29" i="10"/>
  <c r="H56" i="10"/>
  <c r="S90" i="10"/>
  <c r="H49" i="10"/>
  <c r="H31" i="10"/>
  <c r="H27" i="10"/>
  <c r="H6" i="10"/>
  <c r="H88" i="10"/>
  <c r="S84" i="10"/>
  <c r="S75" i="10"/>
  <c r="H73" i="10"/>
  <c r="S73" i="10"/>
  <c r="S71" i="10"/>
  <c r="S69" i="10"/>
  <c r="S67" i="10"/>
  <c r="H65" i="10"/>
  <c r="H51" i="10"/>
  <c r="H44" i="10"/>
  <c r="S63" i="10"/>
  <c r="H61" i="10"/>
  <c r="H57" i="10"/>
  <c r="H25" i="10"/>
  <c r="H42" i="10"/>
  <c r="H40" i="10"/>
  <c r="H36" i="10"/>
  <c r="H32" i="10"/>
  <c r="H30" i="10"/>
  <c r="H28" i="10"/>
  <c r="H26" i="10"/>
  <c r="H7" i="10"/>
  <c r="S34" i="10"/>
  <c r="S48" i="10"/>
  <c r="S40" i="10"/>
  <c r="S44" i="10"/>
  <c r="S94" i="10"/>
  <c r="H92" i="10"/>
  <c r="S30" i="10"/>
  <c r="S28" i="10"/>
  <c r="S21" i="10"/>
  <c r="S13" i="10"/>
  <c r="S7" i="10"/>
  <c r="S57" i="10"/>
  <c r="H86" i="10"/>
  <c r="H81" i="10"/>
  <c r="H79" i="10"/>
  <c r="H77" i="10"/>
  <c r="H75" i="10"/>
  <c r="H71" i="10"/>
  <c r="H69" i="10"/>
  <c r="H67" i="10"/>
  <c r="S51" i="10"/>
  <c r="H48" i="10"/>
  <c r="H46" i="10"/>
  <c r="H11" i="10"/>
  <c r="H13" i="10"/>
  <c r="H15" i="10"/>
  <c r="H17" i="10"/>
  <c r="H19" i="10"/>
  <c r="H21" i="10"/>
  <c r="H23" i="10"/>
  <c r="H9" i="10"/>
  <c r="H59" i="10"/>
  <c r="H55" i="10"/>
  <c r="H53" i="10"/>
  <c r="H50" i="10"/>
  <c r="H38" i="10"/>
  <c r="H34" i="10"/>
  <c r="S17" i="13"/>
  <c r="E137" i="27" s="1"/>
  <c r="E165" i="27"/>
  <c r="AR204" i="38" s="1"/>
  <c r="S15" i="13"/>
  <c r="S24" i="10"/>
  <c r="C12" i="13"/>
  <c r="E143" i="27"/>
  <c r="F5" i="13"/>
  <c r="D5" i="13"/>
  <c r="AI6" i="13" a="1"/>
  <c r="D129" i="27"/>
  <c r="AU65" i="38" s="1"/>
  <c r="X10" i="13"/>
  <c r="S11" i="13"/>
  <c r="E134" i="27" s="1"/>
  <c r="E27" i="12"/>
  <c r="F19" i="11"/>
  <c r="I22" i="11"/>
  <c r="F14" i="11"/>
  <c r="E24" i="12"/>
  <c r="E25" i="12"/>
  <c r="E31" i="12"/>
  <c r="F23" i="11"/>
  <c r="I16" i="11"/>
  <c r="F20" i="11"/>
  <c r="I33" i="12"/>
  <c r="F29" i="11"/>
  <c r="I5" i="11" l="1"/>
  <c r="I7" i="11"/>
  <c r="H218" i="38"/>
  <c r="H272" i="38"/>
  <c r="E33" i="42"/>
  <c r="E31" i="42"/>
  <c r="E32" i="42"/>
  <c r="Z87" i="10"/>
  <c r="Z45" i="10"/>
  <c r="C15" i="13"/>
  <c r="D135" i="27"/>
  <c r="AQ148" i="38" s="1"/>
  <c r="Z85" i="10"/>
  <c r="G93" i="25"/>
  <c r="H93" i="29" s="1"/>
  <c r="H117" i="27"/>
  <c r="H93" i="39" s="1"/>
  <c r="H108" i="27"/>
  <c r="H84" i="39" s="1"/>
  <c r="G84" i="25"/>
  <c r="H84" i="29" s="1"/>
  <c r="H115" i="27"/>
  <c r="H91" i="39" s="1"/>
  <c r="G91" i="25"/>
  <c r="H91" i="29" s="1"/>
  <c r="H106" i="27"/>
  <c r="H82" i="39" s="1"/>
  <c r="G82" i="25"/>
  <c r="H82" i="29" s="1"/>
  <c r="H111" i="27"/>
  <c r="H87" i="39" s="1"/>
  <c r="G87" i="25"/>
  <c r="H87" i="29" s="1"/>
  <c r="H113" i="27"/>
  <c r="H89" i="39" s="1"/>
  <c r="G89" i="25"/>
  <c r="H89" i="29" s="1"/>
  <c r="H116" i="27"/>
  <c r="H92" i="39" s="1"/>
  <c r="G92" i="25"/>
  <c r="H92" i="29" s="1"/>
  <c r="H110" i="27"/>
  <c r="H86" i="39" s="1"/>
  <c r="G86" i="25"/>
  <c r="H86" i="29" s="1"/>
  <c r="H109" i="27"/>
  <c r="H85" i="39" s="1"/>
  <c r="G85" i="25"/>
  <c r="H85" i="29" s="1"/>
  <c r="H114" i="27"/>
  <c r="H90" i="39" s="1"/>
  <c r="G90" i="25"/>
  <c r="H90" i="29" s="1"/>
  <c r="G88" i="25"/>
  <c r="H88" i="29" s="1"/>
  <c r="H112" i="27"/>
  <c r="H88" i="39" s="1"/>
  <c r="H107" i="27"/>
  <c r="H83" i="39" s="1"/>
  <c r="G83" i="25"/>
  <c r="H83" i="29" s="1"/>
  <c r="R93" i="25"/>
  <c r="S93" i="29" s="1"/>
  <c r="S105" i="27"/>
  <c r="T81" i="39" s="1"/>
  <c r="H92" i="27"/>
  <c r="H68" i="39" s="1"/>
  <c r="R51" i="25"/>
  <c r="S51" i="29" s="1"/>
  <c r="AQ149" i="38"/>
  <c r="C17" i="13"/>
  <c r="E51" i="42"/>
  <c r="C9" i="11"/>
  <c r="E38" i="42"/>
  <c r="E44" i="42"/>
  <c r="E61" i="42"/>
  <c r="E67" i="42"/>
  <c r="E63" i="42"/>
  <c r="E59" i="42"/>
  <c r="L307" i="38"/>
  <c r="N42" i="37"/>
  <c r="C42" i="37"/>
  <c r="K42" i="37"/>
  <c r="I42" i="37"/>
  <c r="G42" i="37"/>
  <c r="E42" i="37"/>
  <c r="E58" i="42"/>
  <c r="L310" i="38"/>
  <c r="G49" i="37"/>
  <c r="N49" i="37"/>
  <c r="K49" i="37"/>
  <c r="C49" i="37"/>
  <c r="I49" i="37"/>
  <c r="E49" i="37"/>
  <c r="P18" i="34"/>
  <c r="D137" i="27"/>
  <c r="AQ150" i="38" s="1"/>
  <c r="P17" i="34"/>
  <c r="S76" i="27"/>
  <c r="T52" i="39" s="1"/>
  <c r="R52" i="25"/>
  <c r="S52" i="29" s="1"/>
  <c r="S73" i="27"/>
  <c r="T49" i="39" s="1"/>
  <c r="R49" i="25"/>
  <c r="S49" i="29" s="1"/>
  <c r="S85" i="27"/>
  <c r="T61" i="39" s="1"/>
  <c r="R61" i="25"/>
  <c r="S61" i="29" s="1"/>
  <c r="S84" i="27"/>
  <c r="T60" i="39" s="1"/>
  <c r="R60" i="25"/>
  <c r="S60" i="29" s="1"/>
  <c r="H85" i="27"/>
  <c r="H61" i="39" s="1"/>
  <c r="G61" i="25"/>
  <c r="H61" i="29" s="1"/>
  <c r="S83" i="27"/>
  <c r="T59" i="39" s="1"/>
  <c r="R59" i="25"/>
  <c r="S59" i="29" s="1"/>
  <c r="S78" i="27"/>
  <c r="T54" i="39" s="1"/>
  <c r="R54" i="25"/>
  <c r="S54" i="29" s="1"/>
  <c r="H83" i="27"/>
  <c r="H59" i="39" s="1"/>
  <c r="G59" i="25"/>
  <c r="H59" i="29" s="1"/>
  <c r="S77" i="27"/>
  <c r="T53" i="39" s="1"/>
  <c r="R53" i="25"/>
  <c r="S53" i="29" s="1"/>
  <c r="R58" i="25"/>
  <c r="S58" i="29" s="1"/>
  <c r="S82" i="27"/>
  <c r="T58" i="39" s="1"/>
  <c r="R55" i="25"/>
  <c r="S55" i="29" s="1"/>
  <c r="S79" i="27"/>
  <c r="T55" i="39" s="1"/>
  <c r="G54" i="25"/>
  <c r="H54" i="29" s="1"/>
  <c r="H78" i="27"/>
  <c r="H54" i="39" s="1"/>
  <c r="R50" i="25"/>
  <c r="S50" i="29" s="1"/>
  <c r="S74" i="27"/>
  <c r="T50" i="39" s="1"/>
  <c r="H74" i="27"/>
  <c r="H50" i="39" s="1"/>
  <c r="G50" i="25"/>
  <c r="H50" i="29" s="1"/>
  <c r="H82" i="27"/>
  <c r="H58" i="39" s="1"/>
  <c r="G58" i="25"/>
  <c r="H58" i="29" s="1"/>
  <c r="H79" i="27"/>
  <c r="H55" i="39" s="1"/>
  <c r="G55" i="25"/>
  <c r="H55" i="29" s="1"/>
  <c r="S86" i="27"/>
  <c r="T62" i="39" s="1"/>
  <c r="R62" i="25"/>
  <c r="S62" i="29" s="1"/>
  <c r="H73" i="27"/>
  <c r="H49" i="39" s="1"/>
  <c r="G49" i="25"/>
  <c r="H49" i="29" s="1"/>
  <c r="H80" i="27"/>
  <c r="H56" i="39" s="1"/>
  <c r="G56" i="25"/>
  <c r="H56" i="29" s="1"/>
  <c r="H76" i="27"/>
  <c r="H52" i="39" s="1"/>
  <c r="G52" i="25"/>
  <c r="H52" i="29" s="1"/>
  <c r="H163" i="38"/>
  <c r="H75" i="27"/>
  <c r="H51" i="39" s="1"/>
  <c r="G51" i="25"/>
  <c r="H51" i="29" s="1"/>
  <c r="H84" i="27"/>
  <c r="H60" i="39" s="1"/>
  <c r="G60" i="25"/>
  <c r="H60" i="29" s="1"/>
  <c r="S81" i="27"/>
  <c r="T57" i="39" s="1"/>
  <c r="R57" i="25"/>
  <c r="S57" i="29" s="1"/>
  <c r="G62" i="25"/>
  <c r="H62" i="29" s="1"/>
  <c r="H86" i="27"/>
  <c r="H62" i="39" s="1"/>
  <c r="G57" i="25"/>
  <c r="H57" i="29" s="1"/>
  <c r="H81" i="27"/>
  <c r="H57" i="39" s="1"/>
  <c r="H77" i="27"/>
  <c r="H53" i="39" s="1"/>
  <c r="G53" i="25"/>
  <c r="H53" i="29" s="1"/>
  <c r="S80" i="27"/>
  <c r="T56" i="39" s="1"/>
  <c r="R56" i="25"/>
  <c r="S56" i="29" s="1"/>
  <c r="D131" i="27"/>
  <c r="AU67" i="38" s="1"/>
  <c r="M20" i="34"/>
  <c r="P15" i="34"/>
  <c r="J20" i="34"/>
  <c r="P16" i="34"/>
  <c r="H67" i="27"/>
  <c r="H43" i="39" s="1"/>
  <c r="P19" i="34"/>
  <c r="AQ125" i="38"/>
  <c r="G119" i="38" s="1"/>
  <c r="H190" i="38"/>
  <c r="H244" i="38"/>
  <c r="AR147" i="38"/>
  <c r="AR66" i="38"/>
  <c r="C19" i="13"/>
  <c r="Z40" i="10"/>
  <c r="Z95" i="10"/>
  <c r="Z76" i="10"/>
  <c r="Z66" i="10"/>
  <c r="R63" i="25"/>
  <c r="S63" i="29" s="1"/>
  <c r="S87" i="27"/>
  <c r="T63" i="39" s="1"/>
  <c r="R65" i="25"/>
  <c r="S65" i="29" s="1"/>
  <c r="S89" i="27"/>
  <c r="T65" i="39" s="1"/>
  <c r="R74" i="25"/>
  <c r="S74" i="29" s="1"/>
  <c r="S98" i="27"/>
  <c r="T74" i="39" s="1"/>
  <c r="R64" i="25"/>
  <c r="S64" i="29" s="1"/>
  <c r="S88" i="27"/>
  <c r="T64" i="39" s="1"/>
  <c r="R68" i="25"/>
  <c r="S68" i="29" s="1"/>
  <c r="S92" i="27"/>
  <c r="T68" i="39" s="1"/>
  <c r="R69" i="25"/>
  <c r="S69" i="29" s="1"/>
  <c r="S93" i="27"/>
  <c r="T69" i="39" s="1"/>
  <c r="R79" i="25"/>
  <c r="S79" i="29" s="1"/>
  <c r="S103" i="27"/>
  <c r="T79" i="39" s="1"/>
  <c r="R67" i="25"/>
  <c r="S67" i="29" s="1"/>
  <c r="S91" i="27"/>
  <c r="T67" i="39" s="1"/>
  <c r="R71" i="25"/>
  <c r="S71" i="29" s="1"/>
  <c r="S95" i="27"/>
  <c r="T71" i="39" s="1"/>
  <c r="R66" i="25"/>
  <c r="S66" i="29" s="1"/>
  <c r="S90" i="27"/>
  <c r="T66" i="39" s="1"/>
  <c r="R73" i="25"/>
  <c r="S73" i="29" s="1"/>
  <c r="S97" i="27"/>
  <c r="T73" i="39" s="1"/>
  <c r="S101" i="27"/>
  <c r="T77" i="39" s="1"/>
  <c r="R77" i="25"/>
  <c r="S77" i="29" s="1"/>
  <c r="R75" i="25"/>
  <c r="S75" i="29" s="1"/>
  <c r="S99" i="27"/>
  <c r="T75" i="39" s="1"/>
  <c r="R72" i="25"/>
  <c r="S72" i="29" s="1"/>
  <c r="S96" i="27"/>
  <c r="T72" i="39" s="1"/>
  <c r="R70" i="25"/>
  <c r="S70" i="29" s="1"/>
  <c r="S94" i="27"/>
  <c r="T70" i="39" s="1"/>
  <c r="R89" i="25"/>
  <c r="S89" i="29" s="1"/>
  <c r="S113" i="27"/>
  <c r="T89" i="39" s="1"/>
  <c r="R86" i="25"/>
  <c r="S86" i="29" s="1"/>
  <c r="S110" i="27"/>
  <c r="T86" i="39" s="1"/>
  <c r="S114" i="27"/>
  <c r="T90" i="39" s="1"/>
  <c r="R90" i="25"/>
  <c r="S90" i="29" s="1"/>
  <c r="S106" i="27"/>
  <c r="T82" i="39" s="1"/>
  <c r="R82" i="25"/>
  <c r="S82" i="29" s="1"/>
  <c r="R84" i="25"/>
  <c r="S84" i="29" s="1"/>
  <c r="S108" i="27"/>
  <c r="T84" i="39" s="1"/>
  <c r="R92" i="25"/>
  <c r="S92" i="29" s="1"/>
  <c r="S116" i="27"/>
  <c r="T92" i="39" s="1"/>
  <c r="S112" i="27"/>
  <c r="T88" i="39" s="1"/>
  <c r="R88" i="25"/>
  <c r="S88" i="29" s="1"/>
  <c r="R87" i="25"/>
  <c r="S87" i="29" s="1"/>
  <c r="S111" i="27"/>
  <c r="T87" i="39" s="1"/>
  <c r="R91" i="25"/>
  <c r="S91" i="29" s="1"/>
  <c r="S115" i="27"/>
  <c r="T91" i="39" s="1"/>
  <c r="R83" i="25"/>
  <c r="S83" i="29" s="1"/>
  <c r="S107" i="27"/>
  <c r="T83" i="39" s="1"/>
  <c r="S109" i="27"/>
  <c r="T85" i="39" s="1"/>
  <c r="R85" i="25"/>
  <c r="S85" i="29" s="1"/>
  <c r="R42" i="25"/>
  <c r="S42" i="29" s="1"/>
  <c r="S66" i="27"/>
  <c r="T42" i="39" s="1"/>
  <c r="R44" i="25"/>
  <c r="S44" i="29" s="1"/>
  <c r="S68" i="27"/>
  <c r="T44" i="39" s="1"/>
  <c r="R23" i="25"/>
  <c r="S23" i="29" s="1"/>
  <c r="S47" i="27"/>
  <c r="T23" i="39" s="1"/>
  <c r="R27" i="25"/>
  <c r="S27" i="29" s="1"/>
  <c r="S51" i="27"/>
  <c r="T27" i="39" s="1"/>
  <c r="R39" i="25"/>
  <c r="S39" i="29" s="1"/>
  <c r="S63" i="27"/>
  <c r="T39" i="39" s="1"/>
  <c r="R40" i="25"/>
  <c r="S40" i="29" s="1"/>
  <c r="S64" i="27"/>
  <c r="T40" i="39" s="1"/>
  <c r="S55" i="27"/>
  <c r="T31" i="39" s="1"/>
  <c r="R31" i="25"/>
  <c r="S31" i="29" s="1"/>
  <c r="S61" i="27"/>
  <c r="T37" i="39" s="1"/>
  <c r="R37" i="25"/>
  <c r="S37" i="29" s="1"/>
  <c r="S53" i="27"/>
  <c r="T29" i="39" s="1"/>
  <c r="R29" i="25"/>
  <c r="S29" i="29" s="1"/>
  <c r="S59" i="27"/>
  <c r="T35" i="39" s="1"/>
  <c r="R35" i="25"/>
  <c r="S35" i="29" s="1"/>
  <c r="S72" i="27"/>
  <c r="T48" i="39" s="1"/>
  <c r="R48" i="25"/>
  <c r="S48" i="29" s="1"/>
  <c r="R43" i="25"/>
  <c r="S43" i="29" s="1"/>
  <c r="S67" i="27"/>
  <c r="T43" i="39" s="1"/>
  <c r="S58" i="27"/>
  <c r="T34" i="39" s="1"/>
  <c r="R34" i="25"/>
  <c r="S34" i="29" s="1"/>
  <c r="R46" i="25"/>
  <c r="S46" i="29" s="1"/>
  <c r="S70" i="27"/>
  <c r="T46" i="39" s="1"/>
  <c r="S56" i="27"/>
  <c r="T32" i="39" s="1"/>
  <c r="R32" i="25"/>
  <c r="S32" i="29" s="1"/>
  <c r="S49" i="27"/>
  <c r="T25" i="39" s="1"/>
  <c r="R25" i="25"/>
  <c r="S25" i="29" s="1"/>
  <c r="R45" i="25"/>
  <c r="S45" i="29" s="1"/>
  <c r="S69" i="27"/>
  <c r="T45" i="39" s="1"/>
  <c r="S62" i="27"/>
  <c r="T38" i="39" s="1"/>
  <c r="R38" i="25"/>
  <c r="S38" i="29" s="1"/>
  <c r="R26" i="25"/>
  <c r="S26" i="29" s="1"/>
  <c r="S50" i="27"/>
  <c r="T26" i="39" s="1"/>
  <c r="S57" i="27"/>
  <c r="T33" i="39" s="1"/>
  <c r="R33" i="25"/>
  <c r="S33" i="29" s="1"/>
  <c r="S60" i="27"/>
  <c r="T36" i="39" s="1"/>
  <c r="R36" i="25"/>
  <c r="S36" i="29" s="1"/>
  <c r="S65" i="27"/>
  <c r="T41" i="39" s="1"/>
  <c r="R41" i="25"/>
  <c r="S41" i="29" s="1"/>
  <c r="S52" i="27"/>
  <c r="T28" i="39" s="1"/>
  <c r="R28" i="25"/>
  <c r="S28" i="29" s="1"/>
  <c r="S71" i="27"/>
  <c r="T47" i="39" s="1"/>
  <c r="R47" i="25"/>
  <c r="S47" i="29" s="1"/>
  <c r="S54" i="27"/>
  <c r="T30" i="39" s="1"/>
  <c r="R30" i="25"/>
  <c r="S30" i="29" s="1"/>
  <c r="R24" i="25"/>
  <c r="S24" i="29" s="1"/>
  <c r="S48" i="27"/>
  <c r="T24" i="39" s="1"/>
  <c r="AR67" i="38"/>
  <c r="AR148" i="38"/>
  <c r="AR150" i="38"/>
  <c r="AR69" i="38"/>
  <c r="H65" i="27"/>
  <c r="H41" i="39" s="1"/>
  <c r="G41" i="25"/>
  <c r="H41" i="29" s="1"/>
  <c r="H48" i="27"/>
  <c r="H24" i="39" s="1"/>
  <c r="G24" i="25"/>
  <c r="H24" i="29" s="1"/>
  <c r="H70" i="27"/>
  <c r="H46" i="39" s="1"/>
  <c r="G46" i="25"/>
  <c r="H46" i="29" s="1"/>
  <c r="H56" i="27"/>
  <c r="H32" i="39" s="1"/>
  <c r="G32" i="25"/>
  <c r="H32" i="29" s="1"/>
  <c r="H52" i="27"/>
  <c r="H28" i="39" s="1"/>
  <c r="G28" i="25"/>
  <c r="H28" i="29" s="1"/>
  <c r="H61" i="27"/>
  <c r="H37" i="39" s="1"/>
  <c r="G37" i="25"/>
  <c r="H37" i="29" s="1"/>
  <c r="H60" i="27"/>
  <c r="H36" i="39" s="1"/>
  <c r="G36" i="25"/>
  <c r="H36" i="29" s="1"/>
  <c r="H54" i="27"/>
  <c r="H30" i="39" s="1"/>
  <c r="G30" i="25"/>
  <c r="H30" i="29" s="1"/>
  <c r="H66" i="27"/>
  <c r="H42" i="39" s="1"/>
  <c r="G42" i="25"/>
  <c r="H42" i="29" s="1"/>
  <c r="G48" i="25"/>
  <c r="H48" i="29" s="1"/>
  <c r="H72" i="27"/>
  <c r="H48" i="39" s="1"/>
  <c r="H58" i="27"/>
  <c r="H34" i="39" s="1"/>
  <c r="G34" i="25"/>
  <c r="H34" i="29" s="1"/>
  <c r="H51" i="27"/>
  <c r="H27" i="39" s="1"/>
  <c r="G27" i="25"/>
  <c r="H27" i="29" s="1"/>
  <c r="H53" i="27"/>
  <c r="H29" i="39" s="1"/>
  <c r="G29" i="25"/>
  <c r="H29" i="29" s="1"/>
  <c r="H59" i="27"/>
  <c r="H35" i="39" s="1"/>
  <c r="G35" i="25"/>
  <c r="H35" i="29" s="1"/>
  <c r="H68" i="27"/>
  <c r="H44" i="39" s="1"/>
  <c r="G44" i="25"/>
  <c r="H44" i="29" s="1"/>
  <c r="H50" i="27"/>
  <c r="H26" i="39" s="1"/>
  <c r="G26" i="25"/>
  <c r="H26" i="29" s="1"/>
  <c r="H71" i="27"/>
  <c r="H47" i="39" s="1"/>
  <c r="G47" i="25"/>
  <c r="H47" i="29" s="1"/>
  <c r="H57" i="27"/>
  <c r="H33" i="39" s="1"/>
  <c r="G33" i="25"/>
  <c r="H33" i="29" s="1"/>
  <c r="G31" i="25"/>
  <c r="H31" i="29" s="1"/>
  <c r="H55" i="27"/>
  <c r="H31" i="39" s="1"/>
  <c r="G38" i="25"/>
  <c r="H38" i="29" s="1"/>
  <c r="H62" i="27"/>
  <c r="H38" i="39" s="1"/>
  <c r="H64" i="27"/>
  <c r="H40" i="39" s="1"/>
  <c r="G40" i="25"/>
  <c r="H40" i="29" s="1"/>
  <c r="Z33" i="10"/>
  <c r="H47" i="27"/>
  <c r="H23" i="39" s="1"/>
  <c r="G23" i="25"/>
  <c r="H23" i="29" s="1"/>
  <c r="H49" i="27"/>
  <c r="H25" i="39" s="1"/>
  <c r="G25" i="25"/>
  <c r="H25" i="29" s="1"/>
  <c r="G45" i="25"/>
  <c r="H45" i="29" s="1"/>
  <c r="H69" i="27"/>
  <c r="H45" i="39" s="1"/>
  <c r="H63" i="27"/>
  <c r="H39" i="39" s="1"/>
  <c r="G39" i="25"/>
  <c r="H39" i="29" s="1"/>
  <c r="D132" i="27"/>
  <c r="AU68" i="38" s="1"/>
  <c r="C5" i="12"/>
  <c r="H103" i="27"/>
  <c r="H79" i="39" s="1"/>
  <c r="G79" i="25"/>
  <c r="H79" i="29" s="1"/>
  <c r="D130" i="27"/>
  <c r="AU66" i="38" s="1"/>
  <c r="H95" i="27"/>
  <c r="H71" i="39" s="1"/>
  <c r="G71" i="25"/>
  <c r="H71" i="29" s="1"/>
  <c r="G65" i="25"/>
  <c r="H65" i="29" s="1"/>
  <c r="H89" i="27"/>
  <c r="H65" i="39" s="1"/>
  <c r="H104" i="27"/>
  <c r="H80" i="39" s="1"/>
  <c r="G80" i="25"/>
  <c r="H80" i="29" s="1"/>
  <c r="H91" i="27"/>
  <c r="H67" i="39" s="1"/>
  <c r="G67" i="25"/>
  <c r="H67" i="29" s="1"/>
  <c r="G81" i="25"/>
  <c r="H81" i="29" s="1"/>
  <c r="H105" i="27"/>
  <c r="H81" i="39" s="1"/>
  <c r="H96" i="27"/>
  <c r="H72" i="39" s="1"/>
  <c r="G72" i="25"/>
  <c r="H72" i="29" s="1"/>
  <c r="G78" i="25"/>
  <c r="H78" i="29" s="1"/>
  <c r="H102" i="27"/>
  <c r="H78" i="39" s="1"/>
  <c r="H87" i="27"/>
  <c r="H63" i="39" s="1"/>
  <c r="G63" i="25"/>
  <c r="H63" i="29" s="1"/>
  <c r="Z82" i="10"/>
  <c r="G73" i="25"/>
  <c r="H73" i="29" s="1"/>
  <c r="H97" i="27"/>
  <c r="H73" i="39" s="1"/>
  <c r="G76" i="25"/>
  <c r="H76" i="29" s="1"/>
  <c r="H100" i="27"/>
  <c r="H76" i="39" s="1"/>
  <c r="H98" i="27"/>
  <c r="H74" i="39" s="1"/>
  <c r="G74" i="25"/>
  <c r="H74" i="29" s="1"/>
  <c r="H88" i="27"/>
  <c r="H64" i="39" s="1"/>
  <c r="G64" i="25"/>
  <c r="H64" i="29" s="1"/>
  <c r="H99" i="27"/>
  <c r="H75" i="39" s="1"/>
  <c r="G75" i="25"/>
  <c r="H75" i="29" s="1"/>
  <c r="H93" i="27"/>
  <c r="H69" i="39" s="1"/>
  <c r="G69" i="25"/>
  <c r="H69" i="29" s="1"/>
  <c r="H101" i="27"/>
  <c r="H77" i="39" s="1"/>
  <c r="G77" i="25"/>
  <c r="H77" i="29" s="1"/>
  <c r="H94" i="27"/>
  <c r="H70" i="39" s="1"/>
  <c r="G70" i="25"/>
  <c r="H70" i="29" s="1"/>
  <c r="D128" i="27"/>
  <c r="AU57" i="38" s="1"/>
  <c r="D9" i="12"/>
  <c r="C8" i="11"/>
  <c r="E8" i="12"/>
  <c r="D127" i="27"/>
  <c r="AU56" i="38" s="1"/>
  <c r="D8" i="12"/>
  <c r="D125" i="27"/>
  <c r="AU54" i="38" s="1"/>
  <c r="D6" i="12"/>
  <c r="E6" i="12"/>
  <c r="C6" i="11"/>
  <c r="C5" i="11"/>
  <c r="C7" i="11"/>
  <c r="M28" i="27"/>
  <c r="M4" i="39" s="1"/>
  <c r="L4" i="25"/>
  <c r="M4" i="29" s="1"/>
  <c r="Z20" i="10"/>
  <c r="Z8" i="10"/>
  <c r="R8" i="25"/>
  <c r="S8" i="29" s="1"/>
  <c r="S32" i="27"/>
  <c r="T8" i="39" s="1"/>
  <c r="R16" i="25"/>
  <c r="S16" i="29" s="1"/>
  <c r="S40" i="27"/>
  <c r="T16" i="39" s="1"/>
  <c r="S35" i="27"/>
  <c r="T11" i="39" s="1"/>
  <c r="R11" i="25"/>
  <c r="S11" i="29" s="1"/>
  <c r="R19" i="25"/>
  <c r="S19" i="29" s="1"/>
  <c r="S43" i="27"/>
  <c r="T19" i="39" s="1"/>
  <c r="S39" i="27"/>
  <c r="T15" i="39" s="1"/>
  <c r="R15" i="25"/>
  <c r="S15" i="29" s="1"/>
  <c r="S46" i="27"/>
  <c r="T22" i="39" s="1"/>
  <c r="R22" i="25"/>
  <c r="S22" i="29" s="1"/>
  <c r="S30" i="27"/>
  <c r="T6" i="39" s="1"/>
  <c r="R6" i="25"/>
  <c r="S6" i="29" s="1"/>
  <c r="S44" i="27"/>
  <c r="T20" i="39" s="1"/>
  <c r="R20" i="25"/>
  <c r="S20" i="29" s="1"/>
  <c r="S38" i="27"/>
  <c r="T14" i="39" s="1"/>
  <c r="R14" i="25"/>
  <c r="S14" i="29" s="1"/>
  <c r="R17" i="25"/>
  <c r="S17" i="29" s="1"/>
  <c r="S41" i="27"/>
  <c r="T17" i="39" s="1"/>
  <c r="R9" i="25"/>
  <c r="S9" i="29" s="1"/>
  <c r="S33" i="27"/>
  <c r="T9" i="39" s="1"/>
  <c r="Z22" i="10"/>
  <c r="S29" i="27"/>
  <c r="T5" i="39" s="1"/>
  <c r="R5" i="25"/>
  <c r="S5" i="29" s="1"/>
  <c r="S36" i="27"/>
  <c r="T12" i="39" s="1"/>
  <c r="R12" i="25"/>
  <c r="S12" i="29" s="1"/>
  <c r="S42" i="27"/>
  <c r="T18" i="39" s="1"/>
  <c r="R18" i="25"/>
  <c r="S18" i="29" s="1"/>
  <c r="S45" i="27"/>
  <c r="T21" i="39" s="1"/>
  <c r="R21" i="25"/>
  <c r="S21" i="29" s="1"/>
  <c r="S37" i="27"/>
  <c r="T13" i="39" s="1"/>
  <c r="R13" i="25"/>
  <c r="S13" i="29" s="1"/>
  <c r="S31" i="27"/>
  <c r="T7" i="39" s="1"/>
  <c r="R7" i="25"/>
  <c r="S7" i="29" s="1"/>
  <c r="S28" i="27"/>
  <c r="T4" i="39" s="1"/>
  <c r="R4" i="25"/>
  <c r="S4" i="29" s="1"/>
  <c r="S34" i="27"/>
  <c r="T10" i="39" s="1"/>
  <c r="R10" i="25"/>
  <c r="S10" i="29" s="1"/>
  <c r="H38" i="27"/>
  <c r="H14" i="39" s="1"/>
  <c r="G14" i="25"/>
  <c r="H14" i="29" s="1"/>
  <c r="G8" i="25"/>
  <c r="H8" i="29" s="1"/>
  <c r="H32" i="27"/>
  <c r="H8" i="39" s="1"/>
  <c r="H36" i="27"/>
  <c r="H12" i="39" s="1"/>
  <c r="G12" i="25"/>
  <c r="H12" i="29" s="1"/>
  <c r="H31" i="27"/>
  <c r="H7" i="39" s="1"/>
  <c r="G7" i="25"/>
  <c r="H7" i="29" s="1"/>
  <c r="G21" i="25"/>
  <c r="H21" i="29" s="1"/>
  <c r="H45" i="27"/>
  <c r="H21" i="39" s="1"/>
  <c r="H34" i="27"/>
  <c r="H10" i="39" s="1"/>
  <c r="G10" i="25"/>
  <c r="H10" i="29" s="1"/>
  <c r="G20" i="25"/>
  <c r="H20" i="29" s="1"/>
  <c r="H44" i="27"/>
  <c r="H20" i="39" s="1"/>
  <c r="H43" i="27"/>
  <c r="H19" i="39" s="1"/>
  <c r="G19" i="25"/>
  <c r="H19" i="29" s="1"/>
  <c r="H39" i="27"/>
  <c r="H15" i="39" s="1"/>
  <c r="G15" i="25"/>
  <c r="H15" i="29" s="1"/>
  <c r="G17" i="25"/>
  <c r="H17" i="29" s="1"/>
  <c r="H41" i="27"/>
  <c r="H17" i="39" s="1"/>
  <c r="Z12" i="10"/>
  <c r="G13" i="25"/>
  <c r="H13" i="29" s="1"/>
  <c r="H37" i="27"/>
  <c r="H13" i="39" s="1"/>
  <c r="H46" i="27"/>
  <c r="H22" i="39" s="1"/>
  <c r="G22" i="25"/>
  <c r="H22" i="29" s="1"/>
  <c r="H30" i="27"/>
  <c r="H6" i="39" s="1"/>
  <c r="G6" i="25"/>
  <c r="H6" i="29" s="1"/>
  <c r="H35" i="27"/>
  <c r="H11" i="39" s="1"/>
  <c r="G11" i="25"/>
  <c r="H11" i="29" s="1"/>
  <c r="H28" i="27"/>
  <c r="H4" i="39" s="1"/>
  <c r="G4" i="25"/>
  <c r="H4" i="29" s="1"/>
  <c r="H42" i="27"/>
  <c r="H18" i="39" s="1"/>
  <c r="G18" i="25"/>
  <c r="H18" i="29" s="1"/>
  <c r="G9" i="25"/>
  <c r="H9" i="29" s="1"/>
  <c r="H33" i="27"/>
  <c r="H9" i="39" s="1"/>
  <c r="G5" i="25"/>
  <c r="H5" i="29" s="1"/>
  <c r="H29" i="27"/>
  <c r="H5" i="39" s="1"/>
  <c r="G16" i="25"/>
  <c r="H16" i="29" s="1"/>
  <c r="H40" i="27"/>
  <c r="H16" i="39" s="1"/>
  <c r="Z47" i="10"/>
  <c r="Z50" i="10"/>
  <c r="Z26" i="10"/>
  <c r="Z36" i="10"/>
  <c r="Z42" i="10"/>
  <c r="Z84" i="10"/>
  <c r="Z93" i="10"/>
  <c r="Z91" i="10"/>
  <c r="Z54" i="10"/>
  <c r="Z58" i="10"/>
  <c r="Z38" i="10"/>
  <c r="Z27" i="10"/>
  <c r="Z62" i="10"/>
  <c r="Z83" i="10"/>
  <c r="Z70" i="10"/>
  <c r="Z14" i="10"/>
  <c r="D133" i="27"/>
  <c r="AU69" i="38" s="1"/>
  <c r="Z21" i="10"/>
  <c r="Z6" i="10"/>
  <c r="Z23" i="10"/>
  <c r="Z11" i="10"/>
  <c r="D134" i="27"/>
  <c r="E136" i="27"/>
  <c r="Z35" i="10"/>
  <c r="Z52" i="10"/>
  <c r="Z37" i="10"/>
  <c r="Z41" i="10"/>
  <c r="Z46" i="10"/>
  <c r="Z78" i="10"/>
  <c r="Z68" i="10"/>
  <c r="Z10" i="10"/>
  <c r="Z92" i="10"/>
  <c r="Z57" i="10"/>
  <c r="Z44" i="10"/>
  <c r="Z9" i="10"/>
  <c r="Z18" i="10"/>
  <c r="Z72" i="10"/>
  <c r="Z28" i="10"/>
  <c r="Z90" i="10"/>
  <c r="Z74" i="10"/>
  <c r="Z94" i="10"/>
  <c r="Z89" i="10"/>
  <c r="Z64" i="10"/>
  <c r="Z25" i="10"/>
  <c r="Z65" i="10"/>
  <c r="Z49" i="10"/>
  <c r="Z31" i="10"/>
  <c r="Z39" i="10"/>
  <c r="Z43" i="10"/>
  <c r="Z29" i="10"/>
  <c r="Z60" i="10"/>
  <c r="Z16" i="10"/>
  <c r="Z56" i="10"/>
  <c r="Z53" i="10"/>
  <c r="Z59" i="10"/>
  <c r="Z17" i="10"/>
  <c r="Z69" i="10"/>
  <c r="Z75" i="10"/>
  <c r="Z63" i="10"/>
  <c r="Z73" i="10"/>
  <c r="Z88" i="10"/>
  <c r="Z34" i="10"/>
  <c r="Z48" i="10"/>
  <c r="Z13" i="10"/>
  <c r="Z32" i="10"/>
  <c r="Z61" i="10"/>
  <c r="Z79" i="10"/>
  <c r="Z55" i="10"/>
  <c r="Z19" i="10"/>
  <c r="Z15" i="10"/>
  <c r="Z67" i="10"/>
  <c r="Z71" i="10"/>
  <c r="Z77" i="10"/>
  <c r="Z81" i="10"/>
  <c r="Z86" i="10"/>
  <c r="Z7" i="10"/>
  <c r="Z30" i="10"/>
  <c r="Z51" i="10"/>
  <c r="Z24" i="10"/>
  <c r="C13" i="13"/>
  <c r="AI6" i="13"/>
  <c r="AI7" i="13"/>
  <c r="F16" i="11"/>
  <c r="F22" i="11"/>
  <c r="E33" i="12"/>
  <c r="AQ67" i="38" l="1"/>
  <c r="AI8" i="13"/>
  <c r="AQ69" i="38"/>
  <c r="E39" i="42"/>
  <c r="E36" i="42"/>
  <c r="P20" i="34"/>
  <c r="AR68" i="38"/>
  <c r="AR149" i="38"/>
  <c r="AQ147" i="38"/>
  <c r="AQ66" i="38"/>
  <c r="D5" i="12"/>
  <c r="E5" i="12"/>
  <c r="AH6" i="12" a="1"/>
  <c r="AH7" i="12" s="1"/>
  <c r="D120" i="27"/>
  <c r="AQ54" i="38" s="1"/>
  <c r="D122" i="27"/>
  <c r="AQ56" i="38" s="1"/>
  <c r="D124" i="27"/>
  <c r="AU53" i="38" s="1"/>
  <c r="AH4" i="11" a="1"/>
  <c r="D121" i="27"/>
  <c r="AQ55" i="38" s="1"/>
  <c r="D123" i="27"/>
  <c r="AQ57" i="38" s="1"/>
  <c r="AH6" i="12" l="1"/>
  <c r="AH8" i="12" s="1"/>
  <c r="AH5" i="11"/>
  <c r="AH4" i="11"/>
  <c r="AH6" i="11" l="1"/>
</calcChain>
</file>

<file path=xl/sharedStrings.xml><?xml version="1.0" encoding="utf-8"?>
<sst xmlns="http://schemas.openxmlformats.org/spreadsheetml/2006/main" count="6107" uniqueCount="1673">
  <si>
    <t>UoF</t>
  </si>
  <si>
    <t>Collection rate (cash collected from customers/revenues)</t>
  </si>
  <si>
    <t>% metered water connections</t>
  </si>
  <si>
    <t>NRW Litres/Connection/Hour</t>
  </si>
  <si>
    <t>EBITDA margin</t>
  </si>
  <si>
    <t>Number of employees per 1000 connections (water + wastewater)</t>
  </si>
  <si>
    <t>Index of aggregate performance targets</t>
  </si>
  <si>
    <t>Puntuación</t>
  </si>
  <si>
    <t>Total</t>
  </si>
  <si>
    <t>A</t>
  </si>
  <si>
    <t>Yes</t>
  </si>
  <si>
    <t>Some data published but more than a year old</t>
  </si>
  <si>
    <t>m3 '000</t>
  </si>
  <si>
    <t>No</t>
  </si>
  <si>
    <t>At least two mediums for submission, including one electronic (i.e. email and phone)</t>
  </si>
  <si>
    <t>Basic protocol/SOP exists but lack jurisdictional clarity and socialization among staff</t>
  </si>
  <si>
    <t>Dedicated Unit but minimal staffing</t>
  </si>
  <si>
    <t xml:space="preserve">No link </t>
  </si>
  <si>
    <t>Data on complaints received and resolved provided to regulator (or equivalent) at least once per year</t>
  </si>
  <si>
    <t>Diagnostic Tool Key for Quantitative Service Indicators</t>
  </si>
  <si>
    <t>This tab contains the performance criteria for the quantitative indicators. We do not recommend adjusting these as doing so could alter the functionality of several excel calculations.</t>
  </si>
  <si>
    <t>Series unit</t>
  </si>
  <si>
    <t>1 - Elementary</t>
  </si>
  <si>
    <t>2 - Basic</t>
  </si>
  <si>
    <t>3 - Good</t>
  </si>
  <si>
    <t>4 - Well-Performing</t>
  </si>
  <si>
    <t>5 - World-Class</t>
  </si>
  <si>
    <t>6- UoF</t>
  </si>
  <si>
    <t>Organization &amp; Strategy</t>
  </si>
  <si>
    <t>%</t>
  </si>
  <si>
    <t>Human Resource Management</t>
  </si>
  <si>
    <t>Staff per 1,000 connections</t>
  </si>
  <si>
    <t>number</t>
  </si>
  <si>
    <t>&gt;</t>
  </si>
  <si>
    <t>&lt;</t>
  </si>
  <si>
    <t>Financial Management</t>
  </si>
  <si>
    <t>Complete</t>
  </si>
  <si>
    <t>Technical Operations</t>
  </si>
  <si>
    <t>NRW Litres/Conn/Hour</t>
  </si>
  <si>
    <t>Commercial Operations</t>
  </si>
  <si>
    <t>Collection rate</t>
  </si>
  <si>
    <t>Metering Rate</t>
  </si>
  <si>
    <t>Reliable</t>
  </si>
  <si>
    <t>Continuity (hours/day on average)</t>
  </si>
  <si>
    <t>Number</t>
  </si>
  <si>
    <t>Continuity (% of customers with 24/7 supply)</t>
  </si>
  <si>
    <t>Enough</t>
  </si>
  <si>
    <t>Availability of FSM emptying sevices</t>
  </si>
  <si>
    <t>=</t>
  </si>
  <si>
    <t>Safe</t>
  </si>
  <si>
    <t>Water Quality</t>
  </si>
  <si>
    <t>Wastewater and fecal sludge treatment (%)</t>
  </si>
  <si>
    <t>Inclusive</t>
  </si>
  <si>
    <t xml:space="preserve">Drinking water coverage </t>
  </si>
  <si>
    <t>Sanitation service coverage</t>
  </si>
  <si>
    <t>Responsive</t>
  </si>
  <si>
    <t>% Customers Satisfied with Service (based on assessment in past 2 years) </t>
  </si>
  <si>
    <t>No data</t>
  </si>
  <si>
    <t>% of grievance satisfactorily resolved within 7 days</t>
  </si>
  <si>
    <t xml:space="preserve">Sewer maintenance (blockages responded to within 24 hours </t>
  </si>
  <si>
    <t>Maturity Matrices UoF Drop Down List Data Validation (Do not Delete/Edit)</t>
  </si>
  <si>
    <t>Mode 1</t>
  </si>
  <si>
    <t>Mode 2</t>
  </si>
  <si>
    <t>Min</t>
  </si>
  <si>
    <t>Calculations Worksheet</t>
  </si>
  <si>
    <t xml:space="preserve">This tab calculates the utility's performance against key indicators and acts as a reference sheet for output sheets. It is not to be edited. </t>
  </si>
  <si>
    <t>Indicator Name</t>
  </si>
  <si>
    <t>Unused</t>
  </si>
  <si>
    <t>Indicator Unit</t>
  </si>
  <si>
    <t>Population in service area with water services from the utility</t>
  </si>
  <si>
    <t>Population in service area with sewerage and on site sanitation from the utility</t>
  </si>
  <si>
    <t>Drinking water coverage</t>
  </si>
  <si>
    <t>Sanitation coverage</t>
  </si>
  <si>
    <t>Wastewater and fecal sludge treatment</t>
  </si>
  <si>
    <t>Availability (l/pc/day)</t>
  </si>
  <si>
    <t>liters/capita/day</t>
  </si>
  <si>
    <t>EBITDA</t>
  </si>
  <si>
    <t>LCU</t>
  </si>
  <si>
    <t>Ratio</t>
  </si>
  <si>
    <t xml:space="preserve">NRW </t>
  </si>
  <si>
    <t>m3 000</t>
  </si>
  <si>
    <t>liters/connection/hr</t>
  </si>
  <si>
    <t>Calc 1</t>
  </si>
  <si>
    <t>Calc 2</t>
  </si>
  <si>
    <t xml:space="preserve">Performance </t>
  </si>
  <si>
    <t>Series Code</t>
  </si>
  <si>
    <t>COVERAGEWAT</t>
  </si>
  <si>
    <t>COVERAGESEW</t>
  </si>
  <si>
    <t>CONTINUITYWAT</t>
  </si>
  <si>
    <t>COLLECTIONRATE</t>
  </si>
  <si>
    <t>Diagnostic Tool Key for Qualitative Service Indicators</t>
  </si>
  <si>
    <t>This tab contains the performance criteria for the qualitative indicators. We do not recommend adjusting these as doing so could alter the functionality of several excel calculations.</t>
  </si>
  <si>
    <t>Component</t>
  </si>
  <si>
    <t>Score</t>
  </si>
  <si>
    <t xml:space="preserve">Responsive </t>
  </si>
  <si>
    <t>Grievance channels for submission</t>
  </si>
  <si>
    <t>Limited--complaints box or basic form in person only</t>
  </si>
  <si>
    <t>At least two social media avenues to submit (i.e. Facebok, Twitter, SMS, App)</t>
  </si>
  <si>
    <t>3 or more channels</t>
  </si>
  <si>
    <t>4 or more channels</t>
  </si>
  <si>
    <t xml:space="preserve">More than 80% of customer are satisfied with grievance process which includes automatic question; channels are accessible and available in local languages </t>
  </si>
  <si>
    <t>Protocol/procedural guidance on grievance and norms of service</t>
  </si>
  <si>
    <t>No protocol</t>
  </si>
  <si>
    <t>Plus with jurisdicitional clarity</t>
  </si>
  <si>
    <t>Plus new staff trained on protocol</t>
  </si>
  <si>
    <t>Plus clear evidence of public socialization of procedures and customer rights to escalate</t>
  </si>
  <si>
    <t>Plus proceduers to follow up with customers on their level of satisfaction related to the way the complaint was treated and resolved</t>
  </si>
  <si>
    <t>Dedicated personnel for customer engagement</t>
  </si>
  <si>
    <t>No dedicated staff</t>
  </si>
  <si>
    <t>Small number dedicated but no unit</t>
  </si>
  <si>
    <t>Dedicated Unit, Adequately staffed  and trained</t>
  </si>
  <si>
    <t>Dedicated Unit, Adequately staffed, trained, and evaluated based on independent customer feedback</t>
  </si>
  <si>
    <t>Dedicated Unit, Adequately staffed, trained, and evaluated based on independent customer feedback quantitative metrics of industry customer performance (i.e. response times, satisfaction with service based on systematic post call polling, etc.)</t>
  </si>
  <si>
    <t>Complaints linked to MIS system tracking responses</t>
  </si>
  <si>
    <t>Manual link but only updated periodically</t>
  </si>
  <si>
    <t>Utility has CRM system linked to complaints so responses are automatically tracked</t>
  </si>
  <si>
    <t>Customer can access code to track status of response to complaint</t>
  </si>
  <si>
    <t>Response rates by unit/service are publicly accessible</t>
  </si>
  <si>
    <t xml:space="preserve">Complaints and responses are publically accessible; hotspots and trends can be viewed by customers </t>
  </si>
  <si>
    <t xml:space="preserve">Customer satisfaction linked to performance assessment </t>
  </si>
  <si>
    <t>Data on complaints received and resolved tracked by employee or unit</t>
  </si>
  <si>
    <t>Negative or positive feedback considered in employee or unit performance review</t>
  </si>
  <si>
    <t>Negative or positive feedback per employee/unit quantified and automatically tied to HR systems</t>
  </si>
  <si>
    <t>Regularly generated management reports on the average time to resolve by unit or by complaint category used to inform business decisions</t>
  </si>
  <si>
    <t>Transparency</t>
  </si>
  <si>
    <t>Financial transparency</t>
  </si>
  <si>
    <t>Accounts not published</t>
  </si>
  <si>
    <t>Audited accounts published more than 12 months after the end of the financial year</t>
  </si>
  <si>
    <t>Audited accounts published within 12 months of the end of the financial year</t>
  </si>
  <si>
    <t>Audited accounts published within 9 months of the end of the financial year</t>
  </si>
  <si>
    <t>Audited accounts published within 6 months of the end of the financial year</t>
  </si>
  <si>
    <t>Audited accounts published within 3 months of the end of the financial year</t>
  </si>
  <si>
    <t>Service transparency</t>
  </si>
  <si>
    <t>No data published</t>
  </si>
  <si>
    <t>Some data published but more than 6 months old</t>
  </si>
  <si>
    <t>All data published each month</t>
  </si>
  <si>
    <t>All data published each week</t>
  </si>
  <si>
    <t xml:space="preserve">All data published online and in real time </t>
  </si>
  <si>
    <t>B</t>
  </si>
  <si>
    <t xml:space="preserve">Using the first topic as an example: if a utility currently has "Mechanical meters, which meet at least 3 ISO 4064 standards," then in Row 23, Column P, they will select Servicio!$E$4 from the drop-down. </t>
  </si>
  <si>
    <t xml:space="preserve">Using the first topic as an example: if a utility currently has "No budget," then in Row 23, Column P, they will select Servicio!$C$4 from the drop-down. </t>
  </si>
  <si>
    <t>Actual</t>
  </si>
  <si>
    <t>Deseado</t>
  </si>
  <si>
    <t>VALOR</t>
  </si>
  <si>
    <t>Current Level</t>
  </si>
  <si>
    <t>Desired Level</t>
  </si>
  <si>
    <t>Elementary</t>
  </si>
  <si>
    <t>Basic</t>
  </si>
  <si>
    <t>Good</t>
  </si>
  <si>
    <t>Well-Performing</t>
  </si>
  <si>
    <t>World-Class</t>
  </si>
  <si>
    <t>Utility of the Future</t>
  </si>
  <si>
    <t>Transparent</t>
  </si>
  <si>
    <t>This tab shows the utility's service results.</t>
  </si>
  <si>
    <t>Service Assessment Graph</t>
  </si>
  <si>
    <t>Indicator Assessed</t>
  </si>
  <si>
    <t>Rating</t>
  </si>
  <si>
    <t>Value</t>
  </si>
  <si>
    <t>Year</t>
  </si>
  <si>
    <t>Overlayed Cobwebs</t>
  </si>
  <si>
    <t>This tab shows the cobwebs superimposed.</t>
  </si>
  <si>
    <t>Innovation</t>
  </si>
  <si>
    <t>Inclusion</t>
  </si>
  <si>
    <t>Resilience</t>
  </si>
  <si>
    <t>Maturity Cobweb</t>
  </si>
  <si>
    <t>This tab shows the utility's current maturity results.</t>
  </si>
  <si>
    <t>UoF Dimensions</t>
  </si>
  <si>
    <t>Performance Cobweb</t>
  </si>
  <si>
    <t>This tab shows the utility's current performance results.</t>
  </si>
  <si>
    <t>Score and Rating</t>
  </si>
  <si>
    <t>Enabling Environment</t>
  </si>
  <si>
    <t>Select</t>
  </si>
  <si>
    <t>Action Prioritization Tab</t>
  </si>
  <si>
    <t>No.</t>
  </si>
  <si>
    <t>Element</t>
  </si>
  <si>
    <t>Area</t>
  </si>
  <si>
    <t>Topic</t>
  </si>
  <si>
    <t>Market Orientation</t>
  </si>
  <si>
    <t>Desired Level of Maturity</t>
  </si>
  <si>
    <t>Weight -&gt;</t>
  </si>
  <si>
    <t>Action Rating</t>
  </si>
  <si>
    <t>Commercial</t>
  </si>
  <si>
    <t>Operations</t>
  </si>
  <si>
    <t>Finance</t>
  </si>
  <si>
    <t>Strategy</t>
  </si>
  <si>
    <t>HR</t>
  </si>
  <si>
    <t>Instructions</t>
  </si>
  <si>
    <t>Unit</t>
  </si>
  <si>
    <t>Item</t>
  </si>
  <si>
    <t>Protocol/procedural guidance on grievance process and norms of service</t>
  </si>
  <si>
    <t>Customer satisfaction linked to performance assessment</t>
  </si>
  <si>
    <t>None</t>
  </si>
  <si>
    <t>Testing and replacement</t>
  </si>
  <si>
    <t>Payment methods</t>
  </si>
  <si>
    <t>System for following-up on arrears</t>
  </si>
  <si>
    <t xml:space="preserve">Customer records </t>
  </si>
  <si>
    <t>Customer satisfaction feedback</t>
  </si>
  <si>
    <t>Billing</t>
  </si>
  <si>
    <t>Customer Relationship Management</t>
  </si>
  <si>
    <t>Comments</t>
  </si>
  <si>
    <t>Strategy for managing NRW</t>
  </si>
  <si>
    <t>Leak management</t>
  </si>
  <si>
    <t>Commercial loss reduction activities</t>
  </si>
  <si>
    <t xml:space="preserve">Asset Management </t>
  </si>
  <si>
    <t>Mission and vision</t>
  </si>
  <si>
    <t>Strategic objectives</t>
  </si>
  <si>
    <t>Business plan</t>
  </si>
  <si>
    <t>Monitoring criteria</t>
  </si>
  <si>
    <t xml:space="preserve">Internal and external reporting against plans </t>
  </si>
  <si>
    <t>Procurement</t>
  </si>
  <si>
    <t>Organizational structure and leadership</t>
  </si>
  <si>
    <t>Water Coverage</t>
  </si>
  <si>
    <t>Continuity</t>
  </si>
  <si>
    <t>Hours/day</t>
  </si>
  <si>
    <t>Collection Rate</t>
  </si>
  <si>
    <t>Series Name</t>
  </si>
  <si>
    <t>Series Unit</t>
  </si>
  <si>
    <t>Indicator Proxies</t>
  </si>
  <si>
    <t xml:space="preserve">This tab can be populated with information from external sources. It is not needed to run the diagnostic tool. The evaluator chooses whether or not to complete it. </t>
  </si>
  <si>
    <t>Desired</t>
  </si>
  <si>
    <t>Inclusiveness</t>
  </si>
  <si>
    <t>Safety</t>
  </si>
  <si>
    <t>Reliability</t>
  </si>
  <si>
    <t>Performance</t>
  </si>
  <si>
    <t>Maturity</t>
  </si>
  <si>
    <t>Indicator</t>
  </si>
  <si>
    <t>Level</t>
  </si>
  <si>
    <t>Level of Reponse</t>
  </si>
  <si>
    <t>Service</t>
  </si>
  <si>
    <t>Pick One -&gt;</t>
  </si>
  <si>
    <t>NA</t>
  </si>
  <si>
    <t>Water Balance</t>
  </si>
  <si>
    <t xml:space="preserve">This tab can be used to calculate the utility's water balance. It is not needed to run the diagnostic tool. The evaluator chooses whether or not to complete it. </t>
  </si>
  <si>
    <t>For the year ending</t>
  </si>
  <si>
    <t>Water available for distribution</t>
  </si>
  <si>
    <t>Production from water plants</t>
  </si>
  <si>
    <t>WATAVAILABLE WP</t>
  </si>
  <si>
    <t>Water from desalination plants</t>
  </si>
  <si>
    <t>DESALINATION</t>
  </si>
  <si>
    <t>Water from other sources</t>
  </si>
  <si>
    <t>WATAVAILABLE OTHER</t>
  </si>
  <si>
    <t>Water purchases</t>
  </si>
  <si>
    <t>WATAVAILABLE PURCH</t>
  </si>
  <si>
    <t>Billed water</t>
  </si>
  <si>
    <t>WATM3 RES</t>
  </si>
  <si>
    <t>Total non-revenue water</t>
  </si>
  <si>
    <t>NRW</t>
  </si>
  <si>
    <t>Physical (percentage)</t>
  </si>
  <si>
    <t>NRW TEC%</t>
  </si>
  <si>
    <t>Commercial (percentage)</t>
  </si>
  <si>
    <t>NRW COM%</t>
  </si>
  <si>
    <t>Total active water connections</t>
  </si>
  <si>
    <t>Market</t>
  </si>
  <si>
    <t>Guidelines</t>
  </si>
  <si>
    <t>Potential Improvements for the Utility</t>
  </si>
  <si>
    <t>Month Dropdown List</t>
  </si>
  <si>
    <t>January</t>
  </si>
  <si>
    <t>February</t>
  </si>
  <si>
    <t>March</t>
  </si>
  <si>
    <t>April</t>
  </si>
  <si>
    <t>May</t>
  </si>
  <si>
    <t>June</t>
  </si>
  <si>
    <t>July</t>
  </si>
  <si>
    <t>August</t>
  </si>
  <si>
    <t>September</t>
  </si>
  <si>
    <t>October</t>
  </si>
  <si>
    <t>November</t>
  </si>
  <si>
    <t>December</t>
  </si>
  <si>
    <r>
      <t xml:space="preserve">IMPACT 
level of the Action 
</t>
    </r>
    <r>
      <rPr>
        <b/>
        <sz val="14"/>
        <color rgb="FFFFC000"/>
        <rFont val="Arial Narrow"/>
        <family val="2"/>
      </rPr>
      <t>4=Very High
0=None</t>
    </r>
  </si>
  <si>
    <r>
      <t xml:space="preserve">COST 
of action (Additional to fixed costs)
</t>
    </r>
    <r>
      <rPr>
        <b/>
        <sz val="14"/>
        <color rgb="FFFFC000"/>
        <rFont val="Arial Narrow"/>
        <family val="2"/>
      </rPr>
      <t>4=Very High
0=None</t>
    </r>
  </si>
  <si>
    <r>
      <t xml:space="preserve">EASE 
of implementation
</t>
    </r>
    <r>
      <rPr>
        <b/>
        <sz val="14"/>
        <color rgb="FFFFC000"/>
        <rFont val="Arial Narrow"/>
        <family val="2"/>
      </rPr>
      <t>4=Very Easy
0=Very Difficult</t>
    </r>
  </si>
  <si>
    <t>Room for improvement in UoF Processes?</t>
  </si>
  <si>
    <t>Room for improvement in Essential Processes?</t>
  </si>
  <si>
    <t>&lt; To here</t>
  </si>
  <si>
    <t>Performance from here &gt;&gt;&gt;</t>
  </si>
  <si>
    <r>
      <t xml:space="preserve">Input for the </t>
    </r>
    <r>
      <rPr>
        <u/>
        <sz val="16"/>
        <color theme="8" tint="-0.499984740745262"/>
        <rFont val="Impact"/>
        <family val="2"/>
      </rPr>
      <t>100-Day</t>
    </r>
    <r>
      <rPr>
        <sz val="16"/>
        <color theme="8" tint="-0.499984740745262"/>
        <rFont val="Impact"/>
        <family val="2"/>
      </rPr>
      <t xml:space="preserve"> Action Plan</t>
    </r>
  </si>
  <si>
    <t>UoF Dimension</t>
  </si>
  <si>
    <t>Level Service</t>
  </si>
  <si>
    <t>Org &amp; Strategy</t>
  </si>
  <si>
    <t>Op</t>
  </si>
  <si>
    <t>Fin</t>
  </si>
  <si>
    <t>Action Prioritization &gt;&gt;&gt;</t>
  </si>
  <si>
    <t>Suggestion to be evaluated by the utility</t>
  </si>
  <si>
    <t>Action Prioritization - UoF Processes</t>
  </si>
  <si>
    <r>
      <t xml:space="preserve">IMPACT </t>
    </r>
    <r>
      <rPr>
        <b/>
        <sz val="14"/>
        <rFont val="Arial Narrow"/>
        <family val="2"/>
      </rPr>
      <t xml:space="preserve">
level of the Action 
4=Very High
0=None</t>
    </r>
  </si>
  <si>
    <r>
      <t xml:space="preserve">COST </t>
    </r>
    <r>
      <rPr>
        <b/>
        <sz val="14"/>
        <rFont val="Arial Narrow"/>
        <family val="2"/>
      </rPr>
      <t xml:space="preserve">
of action (Additional to fixed costs)
4=Very High
0=None</t>
    </r>
  </si>
  <si>
    <r>
      <t xml:space="preserve">EASE </t>
    </r>
    <r>
      <rPr>
        <b/>
        <sz val="14"/>
        <rFont val="Arial Narrow"/>
        <family val="2"/>
      </rPr>
      <t xml:space="preserve">
of implementation
4=Very Easy
0=Very Difficult</t>
    </r>
  </si>
  <si>
    <t>Action Prioritization - Essential Processes</t>
  </si>
  <si>
    <t>.</t>
  </si>
  <si>
    <t>Select and copy from here...   &gt;</t>
  </si>
  <si>
    <t>To be considered in 100 day Action Plan</t>
  </si>
  <si>
    <t>To be considered in 5-year Strategic Plan</t>
  </si>
  <si>
    <r>
      <t xml:space="preserve">Should be included in the improvement plan?
</t>
    </r>
    <r>
      <rPr>
        <b/>
        <sz val="14"/>
        <color rgb="FFFFC000"/>
        <rFont val="Arial Narrow"/>
        <family val="2"/>
      </rPr>
      <t>(YES/NO)</t>
    </r>
  </si>
  <si>
    <r>
      <t xml:space="preserve">Should be included in the improvement plan?
</t>
    </r>
    <r>
      <rPr>
        <b/>
        <sz val="14"/>
        <color theme="4" tint="-0.499984740745262"/>
        <rFont val="Arial Narrow"/>
        <family val="2"/>
      </rPr>
      <t>(YES/NO)</t>
    </r>
  </si>
  <si>
    <t>Performance Inputs</t>
  </si>
  <si>
    <t>Key Findings &amp; Comments</t>
  </si>
  <si>
    <t>Action Prioritization</t>
  </si>
  <si>
    <t>Generation of the 100-day plan monitoring tool</t>
  </si>
  <si>
    <t>Utility Strategic Framework</t>
  </si>
  <si>
    <t>UoF Utility Assessment Report</t>
  </si>
  <si>
    <t>Selection Final Actions for the 100-Day Action Plan</t>
  </si>
  <si>
    <r>
      <rPr>
        <b/>
        <sz val="14"/>
        <color theme="1"/>
        <rFont val="Arial Narrow"/>
        <family val="2"/>
      </rPr>
      <t xml:space="preserve">Maturity Assessment: </t>
    </r>
    <r>
      <rPr>
        <sz val="14"/>
        <color theme="1"/>
        <rFont val="Arial Narrow"/>
        <family val="2"/>
      </rPr>
      <t xml:space="preserve">The assessment evaluates each one of the five elements: Commercial Operations, Technical Operations, Financial Management, Human Resources, and Organization &amp; Strategy; each of which is divided into areas and topics. For each topic, practices should be selected that best corresponds to the utility’s current level and the desired level in a period of 5 years. Maturity levels (highlighted in blue) are ranked from Elementary (1) to World-Class (5). UoF Dimensions (highlighted in orange) are classified in: Innovation, Resilience, Inclusion, Resilience and Market Orientation.
</t>
    </r>
    <r>
      <rPr>
        <b/>
        <sz val="14"/>
        <color theme="1"/>
        <rFont val="Arial Narrow"/>
        <family val="2"/>
      </rPr>
      <t>Maturity Level:</t>
    </r>
    <r>
      <rPr>
        <sz val="14"/>
        <color theme="1"/>
        <rFont val="Arial Narrow"/>
        <family val="2"/>
      </rPr>
      <t xml:space="preserve"> 
- Select </t>
    </r>
    <r>
      <rPr>
        <b/>
        <sz val="14"/>
        <color theme="1"/>
        <rFont val="Arial Narrow"/>
        <family val="2"/>
      </rPr>
      <t>ONE</t>
    </r>
    <r>
      <rPr>
        <sz val="14"/>
        <color theme="1"/>
        <rFont val="Arial Narrow"/>
        <family val="2"/>
      </rPr>
      <t xml:space="preserve"> Current Level and </t>
    </r>
    <r>
      <rPr>
        <b/>
        <sz val="14"/>
        <color theme="1"/>
        <rFont val="Arial Narrow"/>
        <family val="2"/>
      </rPr>
      <t>ONE</t>
    </r>
    <r>
      <rPr>
        <sz val="14"/>
        <color theme="1"/>
        <rFont val="Arial Narrow"/>
        <family val="2"/>
      </rPr>
      <t xml:space="preserve"> Desired Level for each Topic
- Current level and desired level can be the same
- A current level and a desired level must be selected in all topics
</t>
    </r>
    <r>
      <rPr>
        <b/>
        <sz val="14"/>
        <color theme="1"/>
        <rFont val="Arial Narrow"/>
        <family val="2"/>
      </rPr>
      <t>UoF Dimensions:</t>
    </r>
    <r>
      <rPr>
        <sz val="14"/>
        <color theme="1"/>
        <rFont val="Arial Narrow"/>
        <family val="2"/>
      </rPr>
      <t xml:space="preserve">
- Select </t>
    </r>
    <r>
      <rPr>
        <b/>
        <sz val="14"/>
        <color theme="1"/>
        <rFont val="Arial Narrow"/>
        <family val="2"/>
      </rPr>
      <t>ALL THAN APPLY</t>
    </r>
    <r>
      <rPr>
        <sz val="14"/>
        <color theme="1"/>
        <rFont val="Arial Narrow"/>
        <family val="2"/>
      </rPr>
      <t xml:space="preserve"> for Current and Desired Level for each Topic
- It is not necessary to select a current level and a desired level in all topicsSelect the current level and the desired level for each practice in each of the 5 Areas (Cemmercial, Operations, Finance, RH, and Strategy). Keep in mind to: 
Note: Estimate accurately and realistically the desired level to be fulfilled in the next 5 years.</t>
    </r>
  </si>
  <si>
    <r>
      <rPr>
        <b/>
        <sz val="14"/>
        <color theme="1"/>
        <rFont val="Arial Narrow"/>
        <family val="2"/>
      </rPr>
      <t>Action Prioritization:</t>
    </r>
    <r>
      <rPr>
        <sz val="14"/>
        <color theme="1"/>
        <rFont val="Arial Narrow"/>
        <family val="2"/>
      </rPr>
      <t xml:space="preserve"> According to the responses in the evaluation process, the tool will identify where there may be a room for improvement (in the Maturity level and the UoF dimensions)
- For each identified improvement opportunity, it must be decided whether to carry out an action
- If it is  decided to carry out the improvement action, define:
--- IMPACT level of the Action: 4=Very High; 0=None
--- COST of action (Additional to fixed costs): 4=Very High; 0=None
--- EASE of implementation: 4=Very Easy; 0=Very Difficult
- The tool generates a preliminary recommendation on whether the action should be considered in the 100-day Action Plan or in the 5-year Strategic Plan
- Note: in the 100-day plan and the 5-year strategic plan, each action will be detailed, the timeline, budget, managers, etc.</t>
    </r>
  </si>
  <si>
    <t xml:space="preserve">Find in the glossary section are all definitions required. </t>
  </si>
  <si>
    <t>Action Priorization</t>
  </si>
  <si>
    <t>MM/DD/YYYY</t>
  </si>
  <si>
    <t>In this step, a final detailed review of all the actions is made and those that will be executed in the 100-day plan are defined.</t>
  </si>
  <si>
    <t>Maturity Assessment</t>
  </si>
  <si>
    <t>2 - 6</t>
  </si>
  <si>
    <r>
      <t xml:space="preserve">In this section the inputs are entered to measure the current performance level of the utility. Some practices for different processes are also evaluated here.
This section is divided into the following components:
- Utility information and parameters
- Population and Service Data
- Water, Wastewater, and Sanitation Service Data
- Financial Data
- Customer Orientation Inputs
Note: a </t>
    </r>
    <r>
      <rPr>
        <sz val="14"/>
        <color rgb="FFFF0000"/>
        <rFont val="Arial Narrow"/>
        <family val="2"/>
      </rPr>
      <t>red alert</t>
    </r>
    <r>
      <rPr>
        <sz val="14"/>
        <color theme="1"/>
        <rFont val="Arial Narrow"/>
        <family val="2"/>
      </rPr>
      <t xml:space="preserve"> will appear if the value is not consistent. Skip it if you think that the data is correct 
Organizational and Strategy Performance Indicators and Targets (Populate Internal Indicators)</t>
    </r>
  </si>
  <si>
    <t>This section is used to both input data on the utility's current enabling environment and output results showing the utility's current enabling environment
For each row, one cell should be selected that best characterizes the utility’s enabling environment today. The cells on the left characterize a weaker enabling environment, and cells on the right characterize a stronger one. This assessment does not use the same scoring rubric as the other diagnostic areas because having a strong enabling environment is partially outside of the utility’s control.</t>
  </si>
  <si>
    <t>Provide comments on the following topics, please be direct, clear and concise, the tool allows a limited number of characters:
- Transformation process opportunities
- Key findings and attention areas
- Prompt key actions
- Additional Comments (if apply)</t>
  </si>
  <si>
    <t>The UoF Assessment Report is a "living document" and will be permanently updated during the implementation of the program as some responses are reviewed. For more information on the report, see the document "UoF Step by Step"</t>
  </si>
  <si>
    <t xml:space="preserve">Glossary </t>
  </si>
  <si>
    <t xml:space="preserve">Select "YES" if you are definitely going to include an action in the 100 Day Action Plan. Both the action of the essential processes and the UoF processes </t>
  </si>
  <si>
    <t>Preliminary Prioritization - Essential Processes</t>
  </si>
  <si>
    <t>Preliminary Prioritization - UoF Processes</t>
  </si>
  <si>
    <t>To be included in the improvement plan</t>
  </si>
  <si>
    <r>
      <t xml:space="preserve">Select "YES" if you are definitely going to include an action in the </t>
    </r>
    <r>
      <rPr>
        <b/>
        <u/>
        <sz val="16"/>
        <color rgb="FFFFFFFF"/>
        <rFont val="Arial Narrow"/>
        <family val="2"/>
      </rPr>
      <t xml:space="preserve">100 Day Action Plan. </t>
    </r>
  </si>
  <si>
    <t>Action to Develop in 100 days</t>
  </si>
  <si>
    <t>Activities and Follow Up - 100-Day Action Plan</t>
  </si>
  <si>
    <t>% Completion Average</t>
  </si>
  <si>
    <t>WEEK 1</t>
  </si>
  <si>
    <t>WEEK 2</t>
  </si>
  <si>
    <t>WEEK 3</t>
  </si>
  <si>
    <t>WEEK 4</t>
  </si>
  <si>
    <t>WEEK 5</t>
  </si>
  <si>
    <t>WEEK 6</t>
  </si>
  <si>
    <t>WEEK 7</t>
  </si>
  <si>
    <t>WEEK 8</t>
  </si>
  <si>
    <t>WEEK 9</t>
  </si>
  <si>
    <t>WEEK 10</t>
  </si>
  <si>
    <t>WEEK 11</t>
  </si>
  <si>
    <t>WEEK 12</t>
  </si>
  <si>
    <t>WEEK 13</t>
  </si>
  <si>
    <t>WEEK 14</t>
  </si>
  <si>
    <t>WEEK 15</t>
  </si>
  <si>
    <t>Main Action</t>
  </si>
  <si>
    <t>Area
Responsible</t>
  </si>
  <si>
    <t>Person
Responsible</t>
  </si>
  <si>
    <t>Performance Indicator</t>
  </si>
  <si>
    <t>Objective</t>
  </si>
  <si>
    <t>Estimated Action Cost 
(Additional to fixed costs)</t>
  </si>
  <si>
    <t>Days Requiered
(Calendar Days)</t>
  </si>
  <si>
    <t>Action Status</t>
  </si>
  <si>
    <t>Not Started</t>
  </si>
  <si>
    <t>In Progress</t>
  </si>
  <si>
    <t>Paused</t>
  </si>
  <si>
    <t>Finished</t>
  </si>
  <si>
    <t>Cancelled</t>
  </si>
  <si>
    <t>Postponed</t>
  </si>
  <si>
    <t>100-Day Monitoring Tool</t>
  </si>
  <si>
    <t>Pre-evaluation</t>
  </si>
  <si>
    <t>Do you want to continue?</t>
  </si>
  <si>
    <t>It is necessary to select the activities to be developed in the 100-Day Action Plan before continuing this step</t>
  </si>
  <si>
    <t xml:space="preserve">Please note that the UoF Assessment must be completed to generate the monitoring tool. </t>
  </si>
  <si>
    <t>Generation of the 100-day Plan Monitoring Tool</t>
  </si>
  <si>
    <t>Click here to generate the 100-day plan monitoring tool &gt;</t>
  </si>
  <si>
    <t xml:space="preserve"> the 100-Day Monitoring Tool is an independent document, If you start working in on it and need to make changes again in the UoF Assessment, these changes will not be replicated in the 100-Day Monitoring tool. </t>
  </si>
  <si>
    <t>% 
Completion 
to date</t>
  </si>
  <si>
    <r>
      <t xml:space="preserve">Select "YES" if you are definitely going to include an action in the </t>
    </r>
    <r>
      <rPr>
        <b/>
        <u/>
        <sz val="18"/>
        <color theme="0"/>
        <rFont val="Arial Narrow"/>
        <family val="2"/>
      </rPr>
      <t xml:space="preserve">100 Day Action Plan. </t>
    </r>
  </si>
  <si>
    <t>Progress 100-Day Action Plan</t>
  </si>
  <si>
    <t>Plan Timeline</t>
  </si>
  <si>
    <t xml:space="preserve">Starting Date: </t>
  </si>
  <si>
    <t>Days Remaining</t>
  </si>
  <si>
    <t>Actions Identified &amp; Total Cost</t>
  </si>
  <si>
    <t>Areas</t>
  </si>
  <si>
    <t>Essential Process</t>
  </si>
  <si>
    <t>UoF Process</t>
  </si>
  <si>
    <t>Total Actions</t>
  </si>
  <si>
    <t>Total Cost</t>
  </si>
  <si>
    <t>Status of the 100-Day Plan</t>
  </si>
  <si>
    <t>Status</t>
  </si>
  <si>
    <t>Average Progress (all actions included)</t>
  </si>
  <si>
    <t>W1</t>
  </si>
  <si>
    <t>W2</t>
  </si>
  <si>
    <t>W3</t>
  </si>
  <si>
    <t>W4</t>
  </si>
  <si>
    <t>W5</t>
  </si>
  <si>
    <t>W6</t>
  </si>
  <si>
    <t>W7</t>
  </si>
  <si>
    <t>W8</t>
  </si>
  <si>
    <t>W9</t>
  </si>
  <si>
    <t>W10</t>
  </si>
  <si>
    <t>W11</t>
  </si>
  <si>
    <t>W12</t>
  </si>
  <si>
    <t>W13</t>
  </si>
  <si>
    <t>W14</t>
  </si>
  <si>
    <t>W15</t>
  </si>
  <si>
    <t>Type of Action</t>
  </si>
  <si>
    <t>Instructions - UoF Assessment</t>
  </si>
  <si>
    <t>Instructions 100-Day Action Plan</t>
  </si>
  <si>
    <t>UoF 100 Day Action Plan - Follow-Up</t>
  </si>
  <si>
    <t>For each action, define the different activities necessary to carry it out, as well as the area responsible, the person responsible, the indicator with which progress will be measured, the unit of measure, the objective of each indicator, the approximate cost (excluding costs fixed), and the days required to execute each activity.</t>
  </si>
  <si>
    <t>Save the 100-Dat Report report in PDF and send it to the whole utility team weekly. Dynamism and communication are very important in this phase</t>
  </si>
  <si>
    <r>
      <t xml:space="preserve">Have a </t>
    </r>
    <r>
      <rPr>
        <b/>
        <u/>
        <sz val="11"/>
        <color rgb="FF000000"/>
        <rFont val="Arial Narrow"/>
        <family val="2"/>
      </rPr>
      <t>weekly follow-up meeting</t>
    </r>
    <r>
      <rPr>
        <sz val="11"/>
        <color rgb="FF000000"/>
        <rFont val="Arial Narrow"/>
        <family val="2"/>
      </rPr>
      <t xml:space="preserve"> to review of each action and the level of progress</t>
    </r>
  </si>
  <si>
    <t>5-Year Action Plan Instructions</t>
  </si>
  <si>
    <t>Performance Goal</t>
  </si>
  <si>
    <t>The objective of this section is the definition of some performance goals that the utility expects to achieve in 5 years</t>
  </si>
  <si>
    <t>Define the expected value of each indicator to be achieved at the end of the 5-year period</t>
  </si>
  <si>
    <t>Define the main actions to consider as well as the possible barriers to achieve those goals</t>
  </si>
  <si>
    <t>Strategic Framework - 5 Years Horiozon</t>
  </si>
  <si>
    <t>Create a challenging framework and objectives that encourage the improvement of the utility</t>
  </si>
  <si>
    <t>Utility Mision</t>
  </si>
  <si>
    <t>Define the utility purpose and focus and where the utility is currently headed. Try to make a clear and short statement.</t>
  </si>
  <si>
    <t>Utility Vision:</t>
  </si>
  <si>
    <t>An overview of where the utitity wants to be or hopes to become in 5 years. The utility vision should be future oriented, challenging, inspiring and unique. Try to make a clear, short, achievable and believable statement.</t>
  </si>
  <si>
    <t>Added or differentiating value of the utility</t>
  </si>
  <si>
    <t>Describe what will be the added value of the utility that will make it different from the others and for which it will be recognized by customers.</t>
  </si>
  <si>
    <t>Strategic Objectives (5 years)</t>
  </si>
  <si>
    <t>The strategic objectives are the big-picture goals for the utility and outline a path to accomplish the mission, achieve the vision and reach the utility desired level of performance in 5 years. It is recommended not to have more than 10 strategic objectives. These objectives should be quantifiable and verifiable. Strategic objectives should be SMART goals (S=specific, M=measurable, A=achievable, R=relevant, and T=time-bound). Example: Reduce NRW by 5% within 4 years</t>
  </si>
  <si>
    <t>STRATEGIC OBJECTIVE</t>
  </si>
  <si>
    <t>6 - UoF</t>
  </si>
  <si>
    <t xml:space="preserve">5-Year Strategic Plan </t>
  </si>
  <si>
    <t>Strategic Plan - Essential Processes</t>
  </si>
  <si>
    <t>Strategic Plan - UoF Processes</t>
  </si>
  <si>
    <t xml:space="preserve">Select "YES" if you are definitely going to include an action in the 5 Year Strategic Plan. </t>
  </si>
  <si>
    <t>Strategic Objective Impacted
The action must impact at least one objective</t>
  </si>
  <si>
    <r>
      <t xml:space="preserve">IMPACT 
level of the Action 
</t>
    </r>
    <r>
      <rPr>
        <b/>
        <sz val="20"/>
        <color rgb="FFFFC000"/>
        <rFont val="Arial Narrow"/>
        <family val="2"/>
      </rPr>
      <t>4=Very High
0=None</t>
    </r>
  </si>
  <si>
    <r>
      <t xml:space="preserve">COST 
of action (Additional to fixed costs)
</t>
    </r>
    <r>
      <rPr>
        <b/>
        <sz val="20"/>
        <color rgb="FFFFC000"/>
        <rFont val="Arial Narrow"/>
        <family val="2"/>
      </rPr>
      <t>4=Very High
0=None</t>
    </r>
  </si>
  <si>
    <r>
      <t xml:space="preserve">EASE 
of implementation
</t>
    </r>
    <r>
      <rPr>
        <b/>
        <sz val="20"/>
        <color rgb="FFFFC000"/>
        <rFont val="Arial Narrow"/>
        <family val="2"/>
      </rPr>
      <t>4=Very Easy
0=Very Difficult</t>
    </r>
  </si>
  <si>
    <r>
      <t xml:space="preserve">IMPACT </t>
    </r>
    <r>
      <rPr>
        <b/>
        <sz val="20"/>
        <rFont val="Arial Narrow"/>
        <family val="2"/>
      </rPr>
      <t xml:space="preserve">
level of the Action 
4=Very High
0=None</t>
    </r>
  </si>
  <si>
    <r>
      <t xml:space="preserve">COST </t>
    </r>
    <r>
      <rPr>
        <b/>
        <sz val="20"/>
        <rFont val="Arial Narrow"/>
        <family val="2"/>
      </rPr>
      <t xml:space="preserve">
of action (Additional to fixed costs)
4=Very High
0=None</t>
    </r>
  </si>
  <si>
    <r>
      <t xml:space="preserve">EASE </t>
    </r>
    <r>
      <rPr>
        <b/>
        <sz val="20"/>
        <rFont val="Arial Narrow"/>
        <family val="2"/>
      </rPr>
      <t xml:space="preserve">
of implementation
4=Very Easy
0=Very Difficult</t>
    </r>
  </si>
  <si>
    <t>Action</t>
  </si>
  <si>
    <r>
      <t xml:space="preserve">5-Year Strategic Plan  - </t>
    </r>
    <r>
      <rPr>
        <sz val="20"/>
        <color rgb="FF92D050"/>
        <rFont val="Impact"/>
        <family val="2"/>
      </rPr>
      <t>Additional Actions Not-included in the UoF Framework</t>
    </r>
  </si>
  <si>
    <t>IMPACT
for the plan</t>
  </si>
  <si>
    <t>PROBABILITY
of occurrence</t>
  </si>
  <si>
    <t>Area Responsible</t>
  </si>
  <si>
    <t>Negligible</t>
  </si>
  <si>
    <t>Minor</t>
  </si>
  <si>
    <t>Moderate</t>
  </si>
  <si>
    <t>Significant</t>
  </si>
  <si>
    <t>Severe</t>
  </si>
  <si>
    <t>1%-20%</t>
  </si>
  <si>
    <t>81%-100%</t>
  </si>
  <si>
    <t>21%-40%</t>
  </si>
  <si>
    <t>61%-80%</t>
  </si>
  <si>
    <t>41%-60%</t>
  </si>
  <si>
    <t>Create a new strategic framework; If the utility already has a strategic framework, it is worth reviewing it again and aligning it with what was learned during the UoF implementation.</t>
  </si>
  <si>
    <t>Binding Constraints Analysis</t>
  </si>
  <si>
    <t xml:space="preserve">Potential Binding Constraints </t>
  </si>
  <si>
    <t>The utility should determine actions to relieve the binding constraints.</t>
  </si>
  <si>
    <t>The UoF Strategic Framework Report summarizes the key elements for the utility's strategic framework. For more information on the report, see the document "UoF Step by Step"</t>
  </si>
  <si>
    <t>Binding Constraints</t>
  </si>
  <si>
    <t>UoF Strategic Framework Report</t>
  </si>
  <si>
    <t xml:space="preserve"> Constraints Level</t>
  </si>
  <si>
    <t>Extreme</t>
  </si>
  <si>
    <t>High</t>
  </si>
  <si>
    <t xml:space="preserve">Moderate </t>
  </si>
  <si>
    <t>Low</t>
  </si>
  <si>
    <t>Minimum</t>
  </si>
  <si>
    <t>Future Performance Goals (5-Year)</t>
  </si>
  <si>
    <t>Please for each item choose a desired level in 5 Years. Current Levels are Highlighted in Blue</t>
  </si>
  <si>
    <t>Desired Level of Service in 5 Years</t>
  </si>
  <si>
    <t>Current Value</t>
  </si>
  <si>
    <t>Desired Value
5 Years</t>
  </si>
  <si>
    <t>Desired Level
5 Years</t>
  </si>
  <si>
    <t>What are the main areas of action that the utility should consider to meet this goal?</t>
  </si>
  <si>
    <t>What are the main barriers that the utility must face to achieve this goal?</t>
  </si>
  <si>
    <t>Performance of essential processes in 5-Years</t>
  </si>
  <si>
    <t>5-YEAR UoF UTILIY OBJECTIVES</t>
  </si>
  <si>
    <t>Level of Service</t>
  </si>
  <si>
    <t>Maturity Level</t>
  </si>
  <si>
    <t>Vision of the Utility in 5 years</t>
  </si>
  <si>
    <t>Mision of the Utility</t>
  </si>
  <si>
    <t>Strategic Objectives - 5 Years</t>
  </si>
  <si>
    <t>Actions Identified in the 5-Y UoF Plan to achieve the strategic objectives</t>
  </si>
  <si>
    <t>Total Actions:</t>
  </si>
  <si>
    <t>Strategic Programs</t>
  </si>
  <si>
    <t>Organization and Strategy - Program</t>
  </si>
  <si>
    <t>UoF Level</t>
  </si>
  <si>
    <t># of Actions</t>
  </si>
  <si>
    <t>Essential Actions</t>
  </si>
  <si>
    <t>UoF Actions</t>
  </si>
  <si>
    <t>Actions in Extra Plan</t>
  </si>
  <si>
    <t>Totals</t>
  </si>
  <si>
    <t>Commercial Program</t>
  </si>
  <si>
    <t>Operations Program</t>
  </si>
  <si>
    <t>Financial Program</t>
  </si>
  <si>
    <t>Human Resources Program</t>
  </si>
  <si>
    <t>1% - 20%</t>
  </si>
  <si>
    <t>21% - 40%</t>
  </si>
  <si>
    <t>41% - 60%</t>
  </si>
  <si>
    <t>61% - 80%</t>
  </si>
  <si>
    <t>81% - 100%</t>
  </si>
  <si>
    <r>
      <t xml:space="preserve">Input for the </t>
    </r>
    <r>
      <rPr>
        <u/>
        <sz val="9"/>
        <color theme="8" tint="-0.499984740745262"/>
        <rFont val="Impact"/>
        <family val="2"/>
      </rPr>
      <t>5-Year</t>
    </r>
    <r>
      <rPr>
        <sz val="9"/>
        <color theme="8" tint="-0.499984740745262"/>
        <rFont val="Impact"/>
        <family val="2"/>
      </rPr>
      <t xml:space="preserve"> Strategic Plan</t>
    </r>
  </si>
  <si>
    <t>Constraints</t>
  </si>
  <si>
    <t>Define a maximum of 10 strategic objectives</t>
  </si>
  <si>
    <t>Selection UoF Actions</t>
  </si>
  <si>
    <t>Select "YES" if you are definitely going to include an action in the 5 Year Strategic Plan. Related to Essential Processes and/or UoF Processes</t>
  </si>
  <si>
    <t>Definition Non-UoF Additional Actions</t>
  </si>
  <si>
    <t>Defines additional actions that are not related to UoF processes (i.e. specific infrastructure investments)</t>
  </si>
  <si>
    <t>Select the strategic objective that the action impacts. Each action must impact a strategic objective, if it does not, it may not be important for the utility; but if this happens several times it should be necessary to review the objectives again</t>
  </si>
  <si>
    <t>The utility should identify a few binding constraints that, if relieved, would enable important improvements to be made.</t>
  </si>
  <si>
    <t xml:space="preserve">Select the impact an probability of each binding constraint </t>
  </si>
  <si>
    <t>A particular area should be responsible for observing each binding constraints</t>
  </si>
  <si>
    <t>Press the Blue button when all questions in the 100Extract Tab were answered with a YES.</t>
  </si>
  <si>
    <t>Task 1</t>
  </si>
  <si>
    <t>Task 2</t>
  </si>
  <si>
    <t>Task 3</t>
  </si>
  <si>
    <t>Tasks
(List the activities for each main action)</t>
  </si>
  <si>
    <t xml:space="preserve">Actions to Mitigate Binding Constraints </t>
  </si>
  <si>
    <t>Records of assets</t>
  </si>
  <si>
    <t>Performance monitoring and improvement</t>
  </si>
  <si>
    <t>Communication and partnership with authorities</t>
  </si>
  <si>
    <t>Metering frequency</t>
  </si>
  <si>
    <t xml:space="preserve">Billing Frequency </t>
  </si>
  <si>
    <t>Collection</t>
  </si>
  <si>
    <t>Environmental management</t>
  </si>
  <si>
    <t>Monitoring, evaluation and reporting</t>
  </si>
  <si>
    <t>Governance</t>
  </si>
  <si>
    <t>Customer Service Department capacity</t>
  </si>
  <si>
    <t>Water resource management</t>
  </si>
  <si>
    <t>Monitoring and reporting</t>
  </si>
  <si>
    <t>Certifications (quality of service, environment,…)</t>
  </si>
  <si>
    <t>CANALS: Flow measurement readings</t>
  </si>
  <si>
    <t>Type of tariffs for irrigation users</t>
  </si>
  <si>
    <t>Type of tariffs for other MUS users</t>
  </si>
  <si>
    <t>PIPELINES: Disconnection and reconnection policy  to deal with defaulters</t>
  </si>
  <si>
    <t>PIPELINES: Type of meter</t>
  </si>
  <si>
    <t>PIPELINES: Meter reading</t>
  </si>
  <si>
    <t>Contract - Customer engagement</t>
  </si>
  <si>
    <t>Technical assistance and information</t>
  </si>
  <si>
    <t>Procedures prior to supply interruption/curtailment (water shortage)</t>
  </si>
  <si>
    <t>Customer complaints and inquiries responsiveness</t>
  </si>
  <si>
    <t>Expansion Plans</t>
  </si>
  <si>
    <t>Modernization and Rehabilitation Plans</t>
  </si>
  <si>
    <t>Water balance monitoring</t>
  </si>
  <si>
    <t>Transport (main) canal hydraulic control capability</t>
  </si>
  <si>
    <t>Distribution (secondary) canal hydraulic control capability</t>
  </si>
  <si>
    <t>Watering (tertiary) canal hydraulic control capability</t>
  </si>
  <si>
    <t>Procedures and methods</t>
  </si>
  <si>
    <t>All operations and measurements are performed manually and locally</t>
  </si>
  <si>
    <t>Some operations and measurements are performed automately and locally</t>
  </si>
  <si>
    <t>The majory of operations and measurements are automated and some can be performed remotely</t>
  </si>
  <si>
    <t>Most of the operations and measurements are automated and can be performed remotely</t>
  </si>
  <si>
    <t>Most of the operations and measurements are automated and performed remotely with a redundant system</t>
  </si>
  <si>
    <t>Operational failures are generally not corrected and many assets are out of service. Emergency situations are handled with great delay.</t>
  </si>
  <si>
    <t>Operational failures, and emergency situations are handled with great delay.</t>
  </si>
  <si>
    <t>The majority of failures and emergencies are handled in a timely manner to ensure continuity of water service.</t>
  </si>
  <si>
    <t>More than 75% of failures and emergencies are handled timely enough to ensure continuity of water service.</t>
  </si>
  <si>
    <t>90% of failures and emergency situations are handled within a satisfactory time frame.</t>
  </si>
  <si>
    <t>Responsiveness to failures and emergencies</t>
  </si>
  <si>
    <t>No data on energy usage and costs</t>
  </si>
  <si>
    <t>Basic data on energy usage</t>
  </si>
  <si>
    <t>Energy audit conducted. First recommendations  to reduce energy consumption.</t>
  </si>
  <si>
    <t>Same as Well Performing + return of experience</t>
  </si>
  <si>
    <t>Same as Good + action plan implemented.</t>
  </si>
  <si>
    <t>Automation and remote control</t>
  </si>
  <si>
    <t>Same as Well Performing + Preventative maintenance and renovation based on risk assessment</t>
  </si>
  <si>
    <t>None or poor records</t>
  </si>
  <si>
    <t>Basic records</t>
  </si>
  <si>
    <t>Same as for Well Performing + Records of maintenance are reviewed to reduce failures and optimize maintenance</t>
  </si>
  <si>
    <t>Same as Good on most of the assets</t>
  </si>
  <si>
    <t>Records of maintenance interventions (date, description, cost) for strategic assets (eg. Pumping stations)</t>
  </si>
  <si>
    <t>Performance indicators are used to identify paths for improvements.</t>
  </si>
  <si>
    <t>Same as Good + identified improvements are planned and implemented.</t>
  </si>
  <si>
    <t>Same as Well Performing + stocktaking on improvement effectiveness</t>
  </si>
  <si>
    <t>O&amp;M handbooks are not up to date and not used</t>
  </si>
  <si>
    <t>Handbooks are up to date but are not used</t>
  </si>
  <si>
    <t>Handbooks are up to date and are used</t>
  </si>
  <si>
    <t>Detailed procedures documented and followed</t>
  </si>
  <si>
    <t>Same as Well Performing + improved from experience feedback</t>
  </si>
  <si>
    <t>Communication with the territorial authorities is non-existent.</t>
  </si>
  <si>
    <t>Communication with the territorial authorities is poor and cooperation is poor.</t>
  </si>
  <si>
    <t>Communication with local authorities and ensuing cooperation are good.</t>
  </si>
  <si>
    <t>Most of the pumping stations are out of order.</t>
  </si>
  <si>
    <t xml:space="preserve">&gt;50% of the pumping stations are in working order but breakdowns are frequent </t>
  </si>
  <si>
    <t xml:space="preserve">80% of the pumping stations are in working order but breakdowns are frequent </t>
  </si>
  <si>
    <t>90% of the  pumping stations are in working order and breakdowns are rare</t>
  </si>
  <si>
    <t>All the pumping stations are in working order. Breakdowns are rare and corrected quickly</t>
  </si>
  <si>
    <t>Pipelines are generally in poor conditions with frequent breakages</t>
  </si>
  <si>
    <t>Pipelines of the network are everywhere in good condition with few breakages.</t>
  </si>
  <si>
    <t>Pipelines are in good condition with few breakages. Sections subject to breakage are  replaced as part of a scheduled renovation process.</t>
  </si>
  <si>
    <t>Pipelines are in good condition with very few breakages. Sections subject to breakage are  replaced as part of a scheduled renovation process.</t>
  </si>
  <si>
    <t>Control gates largely dysfunctional (jammed open, replaced with ad-hoc sand-bags/rock-packs or timber structures)</t>
  </si>
  <si>
    <t>All control structures in fair working condition but aged.</t>
  </si>
  <si>
    <t>All control structures in good condition and functional</t>
  </si>
  <si>
    <t>All control structures in excellent condition and functioning optimally</t>
  </si>
  <si>
    <t>Pumping stations</t>
  </si>
  <si>
    <t>Most of the cross sections and slopes deteriorated or in poor condition</t>
  </si>
  <si>
    <t>Most of the cross sections in reasonable conditions</t>
  </si>
  <si>
    <t>Pipelines</t>
  </si>
  <si>
    <t>Regulation equipment</t>
  </si>
  <si>
    <t>Conveyance/transport</t>
  </si>
  <si>
    <t>Type</t>
  </si>
  <si>
    <t>Canals</t>
  </si>
  <si>
    <t>Drainage</t>
  </si>
  <si>
    <t>Canals/pipelines</t>
  </si>
  <si>
    <t>Sedimentation and vegetation growth</t>
  </si>
  <si>
    <t>No regulation or  inadequate cross-regulation  with sand-bags or rock-packs to manage upstream levels.
Lateral outlets = manually operated gates.</t>
  </si>
  <si>
    <t>Fully operational electro mechanical gates with remotely control (SCADA) linked to water-demand and management system. 
Lateral outlet = baffle distributor or automated motorized   gate</t>
  </si>
  <si>
    <t>Outlets = Breaches in the side of the canal</t>
  </si>
  <si>
    <t>Outlets = Syphons on the side of the canal</t>
  </si>
  <si>
    <t>Low-pressure outlet (on watering canals transformed into low pressure pipelines)</t>
  </si>
  <si>
    <t>Manually operated cross section  gates + 
Lateral outlets  = manually operated gates.
OR
Proportional flow weir-dividers.</t>
  </si>
  <si>
    <t>Upstream control : 
- Long-crested weir OR 
- float AMIL gate, OR
- locally controlled motorized gates
 Lateral outlets  =  baffle distributors (+AVIO gate if necessary).</t>
  </si>
  <si>
    <t>Downstream control :
- float gates, OR 
- locally controlled  motorized gates
 Lateral outlet = baffle distributor OR automated motorized gate</t>
  </si>
  <si>
    <t>Manually operated cross section gates + 
Lateral outlets  = manually operated gates.
OR
Proportional flow weir-dividers.</t>
  </si>
  <si>
    <t>No regulation or  inadequate cross-regulation with sand-bags or rock-packs to manage upstream levels.
Lateral outlets = manually operated gates.</t>
  </si>
  <si>
    <t>Not produced</t>
  </si>
  <si>
    <t>Minimal</t>
  </si>
  <si>
    <t>Same as Well-Performing with margin of error of less than 5%, regularly updated</t>
  </si>
  <si>
    <t>Same as Good with margin of error of less than 10% at both transport AND distribution system levels</t>
  </si>
  <si>
    <t>Water balance produced with margin of error of less than 20% for the main sections of the system</t>
  </si>
  <si>
    <t>Basic strategy to address real losses in priority areas of the network, developed by assessing the Operator’s service area</t>
  </si>
  <si>
    <t>Comprehensive strategy to address real losses, apparent losses, and unbilled consumption in priority areas, including time bound targets for a multi-year period; and defines policies to assess, monitor, and control elements of NRW</t>
  </si>
  <si>
    <t>Effective implementation (including required capital investments and operating activities) of the strategy</t>
  </si>
  <si>
    <t>None. Illegal connections are not addressed.</t>
  </si>
  <si>
    <t>Heavy sedimentation and vegetation growth rarely removed.</t>
  </si>
  <si>
    <t>Sedimention and vegetation on many sections, rarely removed.</t>
  </si>
  <si>
    <t>Sediment and vegetation on substantial sections. Monitoring and removal management plan fairly well implemented</t>
  </si>
  <si>
    <t>Sediment and vegetation on some sections. Monitoring and removal management plan well implemented</t>
  </si>
  <si>
    <t>Continuous-as-needed sediment flushing, cleaning and vegetation removal</t>
  </si>
  <si>
    <t>Substantial parts of the network are in poor condition with frequent breakages.</t>
  </si>
  <si>
    <t>Most of the cross sections in good conditions. Existing monitoring and repair plan fairly well implemented</t>
  </si>
  <si>
    <t>Most of the cross sections in very good conditions. Existing monitoring and repair plan well implemented</t>
  </si>
  <si>
    <t>Almost all the cross sections in very good condition. Existing monitoring and repair plan well implemented</t>
  </si>
  <si>
    <t>Almost all the distribution and watering canals in very good condition. Existing monitoring and repair plan well implemented</t>
  </si>
  <si>
    <t>Structural integrity (erosion, undermining, collapse)</t>
  </si>
  <si>
    <t>Most of the cross sections (distribution + watering) in good conditions. Existing monitoring and repair plan fairly well implemented</t>
  </si>
  <si>
    <t>Substantial sections of the distribution canal in poor conditions. Most of the watering canals in poor conditions.</t>
  </si>
  <si>
    <t>Substantial sections in poor conditions.</t>
  </si>
  <si>
    <t>No regulation equipment</t>
  </si>
  <si>
    <t>Most of the control structures in fair working condition but aged.</t>
  </si>
  <si>
    <t xml:space="preserve">The majority of the control gates on the distribution canals are functional though in poor condition or heavily aged. </t>
  </si>
  <si>
    <t>Outlets largely dysfunctional (jammed open, replaced with ad-hoc sand-bags/rock-packs or timber structures)</t>
  </si>
  <si>
    <t>Most of outlets in poor conditions</t>
  </si>
  <si>
    <t>The majority of outlets in good conditions.</t>
  </si>
  <si>
    <t>Most of the outlets in good conditions. Monitoring and repair plan well implemented.</t>
  </si>
  <si>
    <t>Almost all the outlets in good conditions. Monitoring and repair plan well implemented.</t>
  </si>
  <si>
    <t>Users' outlets</t>
  </si>
  <si>
    <t>Regulation equipments either absent of poorly operating</t>
  </si>
  <si>
    <t>Main regulation equipments fairly operating</t>
  </si>
  <si>
    <t>Most of the regulation equipment operating. Monitored and well maintained.</t>
  </si>
  <si>
    <t>Almost all of the regulation equipment operating. Monitored and well maintained.</t>
  </si>
  <si>
    <t>Regulation equipment (flow, pressure, volume, anti-ram)</t>
  </si>
  <si>
    <t>Headworks</t>
  </si>
  <si>
    <t>Major integrity and operational defects: (eg. intake gate jammed, dam eroded…)</t>
  </si>
  <si>
    <t>Some integrity  defects, impairing operations substantially</t>
  </si>
  <si>
    <t>In good physical and operational condition. Existing monitoring and repair plan implemented</t>
  </si>
  <si>
    <t xml:space="preserve">In fairly good physical and operational condition. </t>
  </si>
  <si>
    <t>In very good physical and operational condition. Existing monitoring and repair plan implemented</t>
  </si>
  <si>
    <t>Physical and operating conditions</t>
  </si>
  <si>
    <t>Customers' requests within their contractual framework are not taken care of.</t>
  </si>
  <si>
    <t>Some of the customers' requests are taken care of, but with great delay.</t>
  </si>
  <si>
    <t>All customers' requests are handled without delay.</t>
  </si>
  <si>
    <t>Most of the customers' requests are handled timely.</t>
  </si>
  <si>
    <t>The majority of the customers' requests are handled timely.</t>
  </si>
  <si>
    <t>Responsiveness to customers' requests</t>
  </si>
  <si>
    <t>Maintenance and renovation</t>
  </si>
  <si>
    <t>Records</t>
  </si>
  <si>
    <t>Same as Good +  preventative maintenance for most of the equipments based on a monitoring program + planned renovation with associated budget for essential equipments.</t>
  </si>
  <si>
    <t>Corrective maintenance as required. Scheduled preventative maintenance for essential equipments.</t>
  </si>
  <si>
    <t>No monitoring</t>
  </si>
  <si>
    <t>Monitoring on strategic points + corrective action plan</t>
  </si>
  <si>
    <t>Poor monitoring despite known quality problems</t>
  </si>
  <si>
    <t>Monitoring on strategic points. Some corrective actions.</t>
  </si>
  <si>
    <t>Monitoring on strategic points + corrective action plan and feedback stocktaking</t>
  </si>
  <si>
    <t>Some limited corrective maintenance (breakdown maintenance)</t>
  </si>
  <si>
    <t>Some corrective maintenance and limited preventative maintenance. No renovation.</t>
  </si>
  <si>
    <t>Few Illegal connections are addressed, with much delay (&gt; 6 moinths).</t>
  </si>
  <si>
    <t>Illegal connections are generally detected and addressed, with delay &lt; 3 months.</t>
  </si>
  <si>
    <t>Same as Good +  legal and contractual mecanisms to fine violators.</t>
  </si>
  <si>
    <t>Same as Well perfoming + follow-up of violators and proposals for better fit for purpose service</t>
  </si>
  <si>
    <t>Energy consumption</t>
  </si>
  <si>
    <t>Irrigation water quality</t>
  </si>
  <si>
    <t>Drainage water quality</t>
  </si>
  <si>
    <t>Performances of O&amp;M activities are not monitored.</t>
  </si>
  <si>
    <t>Performance indicators for O&amp;M activities are produced but not used.</t>
  </si>
  <si>
    <t>Overall performance monitoring</t>
  </si>
  <si>
    <t>Performances are not monitored.</t>
  </si>
  <si>
    <t>Performance indicators  are produced but not used.</t>
  </si>
  <si>
    <t>O&amp;M strategy, procedures, methods and performance monitoring</t>
  </si>
  <si>
    <t>No particular strategy formulated</t>
  </si>
  <si>
    <t>A basic strategy is formulated and implemented</t>
  </si>
  <si>
    <t>Same as World class + adjustments based on feedback</t>
  </si>
  <si>
    <t>O&amp;M stragegy differentiated by asset with associated budgeting  over 5 years</t>
  </si>
  <si>
    <t>O&amp;M comprehensive stragegy with appropriate budgeting</t>
  </si>
  <si>
    <t xml:space="preserve"> Water allocations to users are not regulated.</t>
  </si>
  <si>
    <t>Water allocations are well regulated and monitored</t>
  </si>
  <si>
    <t>Water resource at intake is not monitored. Water shortage is not managed.</t>
  </si>
  <si>
    <t>Management of water shortage</t>
  </si>
  <si>
    <t>Observed water resource levels are used to inform water users' allocations, which are set up rationally at the scheme level.</t>
  </si>
  <si>
    <t>Water allocation management and monitoring</t>
  </si>
  <si>
    <t>Water allocations are regulated poorly.</t>
  </si>
  <si>
    <t>Same as Well Performing + water resource forecasts are used to inform operations strategy</t>
  </si>
  <si>
    <t>Water resource levels are monitored and used. Water shortage is  managed at the scheme level.</t>
  </si>
  <si>
    <t>Water resource levels are monitored but not used. Water shortage is  managed on a short-time basis at local level only.</t>
  </si>
  <si>
    <t>No leak detection</t>
  </si>
  <si>
    <t>No customer service department</t>
  </si>
  <si>
    <t>At least one staff dedicated to customer engagement; 
No strategy</t>
  </si>
  <si>
    <t>Dedicated unit for customer engagement, adequately staffed; 
Limited strategy, e.g. plans for occasional public awareness campaigns</t>
  </si>
  <si>
    <t xml:space="preserve">Dedicated unit and full-time customer outreach strategy in every customer-facing facility; 
Implementation of a Commercial Developement Strategy </t>
  </si>
  <si>
    <t xml:space="preserve">No record
</t>
  </si>
  <si>
    <t xml:space="preserve">Paper customer files
No regular update
</t>
  </si>
  <si>
    <t>Computerized customer database with basic information
Updated at least annually</t>
  </si>
  <si>
    <t xml:space="preserve">Computerized customer database including user type, service status (active/inactive), meter data, “property data,” historic data and other information necessary for billing the service </t>
  </si>
  <si>
    <t>No formal agreement</t>
  </si>
  <si>
    <t>Engages provider and customers only to handle billing and payment matters</t>
  </si>
  <si>
    <t>Minimal engagement with customers (dicharge or volume allocation, basic condition of service (time table, pressure...), tariff, information on supply interruptions)</t>
  </si>
  <si>
    <t>Regular customer and provider engagement, including complaint and inquiry resolution</t>
  </si>
  <si>
    <t>No assistance to farmers at all</t>
  </si>
  <si>
    <t>Assistance to farmers provided by external provider. No intervention of the irrig service provider</t>
  </si>
  <si>
    <t>Assistance in contract opition and in water management. 
Regular advice on irrigation application.</t>
  </si>
  <si>
    <t>Collected sporadically through satisfaction surveys</t>
  </si>
  <si>
    <t>Collected on at least  an annual basis through satisfaction surveys</t>
  </si>
  <si>
    <t>Collected on at least on an annual basis through a variety of channels (e.g. surveys, customer advisory groups) and used to assess performance and adjust approaches</t>
  </si>
  <si>
    <t xml:space="preserve">Collected on an on-going basis through active engagement with customers on how to improve the customer experience </t>
  </si>
  <si>
    <t>No procedure, no record, resolution liked to staff willigness or customer importance</t>
  </si>
  <si>
    <t>No procedures to disseminate information to customers</t>
  </si>
  <si>
    <t>For planed intervention and water shortage : 
Procedures in place for individual notification with more than 2 weeks anticipation
For corrective intervention :
Customer opt-ins for notification methods (e.g. push notifications via SMS)</t>
  </si>
  <si>
    <t>Watering time registration</t>
  </si>
  <si>
    <t>Depth measurement - rated canal sections</t>
  </si>
  <si>
    <t xml:space="preserve">Measurement structures flumes (depth/rating)- Parshall flumes, sharp-creased weirs weirs) </t>
  </si>
  <si>
    <t xml:space="preserve">Integrated electronic systems for digital volume measurement </t>
  </si>
  <si>
    <t>Manual gauge reading and manual recording</t>
  </si>
  <si>
    <t>Manual input to electronic device</t>
  </si>
  <si>
    <t>Electronic with data-logger and periodic walk/drive data capture</t>
  </si>
  <si>
    <t>Real-time electronic flow metering with GSM connection to central control/admin</t>
  </si>
  <si>
    <t>Mechanical meters, without ISO 4064 standards  reference.</t>
  </si>
  <si>
    <t>Mechanical meters, which meet  ISO 4064 (potable water metering) standards</t>
  </si>
  <si>
    <t>Manual</t>
  </si>
  <si>
    <t>Walk or drive remote metering</t>
  </si>
  <si>
    <t>Full remote intermittent</t>
  </si>
  <si>
    <t>1 per year</t>
  </si>
  <si>
    <t>1 per month</t>
  </si>
  <si>
    <t>1 per week</t>
  </si>
  <si>
    <t>real time</t>
  </si>
  <si>
    <t>Not tested nor calibrated; not replaced</t>
  </si>
  <si>
    <t>Tested infrequently; not calibrated and not replaced</t>
  </si>
  <si>
    <t>Tested and calibrated routinely; replaced infrequently</t>
  </si>
  <si>
    <t>Tested, calibrated, and replaced in accordance with manufacturer guidelines and country regulation if any.</t>
  </si>
  <si>
    <t>Fixed season fee - per farmer</t>
  </si>
  <si>
    <t>Fixed season fee per hectare</t>
  </si>
  <si>
    <t>Fee based on hectares and crop type</t>
  </si>
  <si>
    <t>Fees based on volumes delivered to water-user entities (ind.farmers, Tertiary WUAs or IOs etc.)</t>
  </si>
  <si>
    <t>No fees for other users</t>
  </si>
  <si>
    <t>Same fee for all uses.</t>
  </si>
  <si>
    <t>Fee based on water delivery durations (ie. time but not volume-based)</t>
  </si>
  <si>
    <t>Fees based on volumes delivered to other users</t>
  </si>
  <si>
    <t>Billings only post-harvest</t>
  </si>
  <si>
    <t>Billings 50% start of season, 50% post-harvest</t>
  </si>
  <si>
    <t xml:space="preserve">Bills sent at least monthly; or estimates of services to bill available at least monthly </t>
  </si>
  <si>
    <t>No bills delivered, water-users pay as per agreements</t>
  </si>
  <si>
    <t>Paper bills hand-delivered or through the post, but not reliable</t>
  </si>
  <si>
    <t>Through the post, reliably delivered to all customers</t>
  </si>
  <si>
    <t>Reliable post delivery, or via e-mail to all water-users</t>
  </si>
  <si>
    <t>Reliable e-mail and other digital options (e.g. operator website and app)</t>
  </si>
  <si>
    <t>Bills can only be paid at office, but inconvenient (limited times and/or long queues and/or only cash)</t>
  </si>
  <si>
    <t>Paid at office, in multiple locations, convenient times but cash only</t>
  </si>
  <si>
    <t>Offices and payment kiosks, convenient and easy times, digital payment accepted</t>
  </si>
  <si>
    <t>Multiple and convenient ways for payment of bills, accessible 24/7, no queues</t>
  </si>
  <si>
    <t xml:space="preserve">Unreliable </t>
  </si>
  <si>
    <t xml:space="preserve">System in place but sporadically utilized </t>
  </si>
  <si>
    <t>System in place and utilized when necessary</t>
  </si>
  <si>
    <t>No policy
No control infrastructure at water-user/customer  offtakes</t>
  </si>
  <si>
    <t>Flow control infrastructure is in place but cannot be physically locked or is at high risk of tampering/breaking. Disconnections not on a standardised basis.</t>
  </si>
  <si>
    <t>Flow control infrastructure is in place and is tamper proof and robust . Disconnections in accordance with policy.</t>
  </si>
  <si>
    <t>No policy</t>
  </si>
  <si>
    <t>Clear disconnection and reconnection policies but infrastructure is not in place to enforce</t>
  </si>
  <si>
    <t xml:space="preserve">Disconnections carried out but not according to the policy (i.e. not on a standardized basis) </t>
  </si>
  <si>
    <t>Disconnections carried out according to the policy on a standardized basis</t>
  </si>
  <si>
    <t>High level strategy</t>
  </si>
  <si>
    <t>Infrastructure</t>
  </si>
  <si>
    <t>Environmental</t>
  </si>
  <si>
    <t>Action planning</t>
  </si>
  <si>
    <t>Business Planning</t>
  </si>
  <si>
    <t>Processes</t>
  </si>
  <si>
    <t>Operator organizational structure</t>
  </si>
  <si>
    <t>Fair</t>
  </si>
  <si>
    <t>ratio</t>
  </si>
  <si>
    <t>No vision expressed</t>
  </si>
  <si>
    <t>No program contract</t>
  </si>
  <si>
    <t>No strategy</t>
  </si>
  <si>
    <t>No reporting</t>
  </si>
  <si>
    <t xml:space="preserve">Detailed strategy, including implementation plans and performance monitoring measures, documented for some activities and partially implemented </t>
  </si>
  <si>
    <t xml:space="preserve">Detailed strategy, including implementation plans and performance monitoring measures, documented and  implemented </t>
  </si>
  <si>
    <t xml:space="preserve">Detailed strategy documented, updated regularly, and implemented for all departments; and Operator has a communication strategy to accompany implementation </t>
  </si>
  <si>
    <t>Informal strategy, some measures are implemented but nothing is documented</t>
  </si>
  <si>
    <t>Commercial policy</t>
  </si>
  <si>
    <t>No strategic objectives</t>
  </si>
  <si>
    <t>No business plan</t>
  </si>
  <si>
    <t>Multi-year business plan that is being implemented</t>
  </si>
  <si>
    <t>Pluriannual contract with the State or local authorities - The objectives are clear and monitored on annual basis</t>
  </si>
  <si>
    <t>Pluriannual contract with the State or local authorities - The objectives are clear and monitored on monthly basis</t>
  </si>
  <si>
    <t xml:space="preserve">Criterias are defined for some activities  but performance is not measured against them </t>
  </si>
  <si>
    <t xml:space="preserve">Criterias are defined for all activities  and performance is measured against them </t>
  </si>
  <si>
    <t>Criterias are defined and implemented for all activities; and mechanisms exist to assess the degree of success</t>
  </si>
  <si>
    <t>Prepared less than once a year</t>
  </si>
  <si>
    <t xml:space="preserve">Prepared at least once a year and include indicators that measure key aspects such as access to service, service quality, operating efficiency, and financial sustainability; not publicly accessible </t>
  </si>
  <si>
    <t>Prepared and publicly accessible on an annual basis - Include indicators that measure key aspects such as access to service, service quality, operating efficiency, and financial sustainability</t>
  </si>
  <si>
    <t>Prepared and publicly accessible at least once a quarter and include indicators that measure key aspects such as access to service, service quality, customer satisfaction, operating efficiency, and financial sustainability</t>
  </si>
  <si>
    <t>Informal strategy limited to water ressource management</t>
  </si>
  <si>
    <t>Formal strategy, covering land and water ressource, water discharge management (quantity and quality)</t>
  </si>
  <si>
    <t>Formal strategy, covering land and water ressource, water discharge management (quantity and quality) - Monitored through adequate criterias and procedures</t>
  </si>
  <si>
    <t>Formal strategy, covering land and water ressource, water discharge management (quantity and quality) - Monitored through adequate criterias and procedures - Publicly accessible - Communication strategy</t>
  </si>
  <si>
    <t xml:space="preserve">Strategic objectives are documented at the executive management level and for some activities (e.g. increase billing efficiency) </t>
  </si>
  <si>
    <t xml:space="preserve">Strategic objectives documented at the executive management level and for all departments </t>
  </si>
  <si>
    <t xml:space="preserve">Strategic objectives for key performance areas (e.g. customer service; operations; maintenance; asset management; financial policies, procedures, and reporting) are defined for at least 5 years </t>
  </si>
  <si>
    <t>Strategic objectives for key performance areas are defined for at least 10 years and prioritized to help achieve the SDGs; and cascade down the organization</t>
  </si>
  <si>
    <t>No record of assets</t>
  </si>
  <si>
    <t>Basic record, not updated</t>
  </si>
  <si>
    <t>Comprehensive record of all infrastructure  regularly updated</t>
  </si>
  <si>
    <t>Updated and comprehensive record of all infrastructure, including  GIS data for all infrastructure and identification of risks of critical failures</t>
  </si>
  <si>
    <t>Updated and comprehensive record of all infrastructure, including  GIS data for all infrastructure</t>
  </si>
  <si>
    <t>No plan</t>
  </si>
  <si>
    <t>No monitoring and reporting</t>
  </si>
  <si>
    <t>Global planning with no local consultation, no link to budget nor technical feasability</t>
  </si>
  <si>
    <t>Detailed plan established with local consultation, including technical feasibility studies, timelines and link to budget but no economic and financial analysis, social impact assessment, WTP studies</t>
  </si>
  <si>
    <t>Sequenced plan, prioritized based on pre-project appraisal with local consultation - Clear financing plan and financial analysis, social impact assessment, WTP studies</t>
  </si>
  <si>
    <t xml:space="preserve">Global planning with identification of priorities but no local/customers consultation, no link to budget nor technical feasability </t>
  </si>
  <si>
    <t>Detailed plan established with local/customers consultation, including technical feasibility studies, timelines and link to budget but no economic and financial analysis, social impact assessment, WTP studies</t>
  </si>
  <si>
    <t>Sequenced plan, prioritized based on pre-project appraisal with local/customersl consultation - Clear financing plan and financial analysis, social impact assessment, WTP studies</t>
  </si>
  <si>
    <t>Sequenced plan, prioritized based on pre-project appraisal with local consultation - Clear financing plan and financial analysis, social impact assessment, WTP studies - Communication strategy with clients and local authorities</t>
  </si>
  <si>
    <t>Sequenced plan, prioritized based pre-project appraisal and consideration for areas that receive a lower level of service  or have inadequate/uneffective infrastructure - Communication strategy with clients and local authorities</t>
  </si>
  <si>
    <t>No proper monitoring but information on completed works</t>
  </si>
  <si>
    <t>Monitoring of works - Communication on completed works</t>
  </si>
  <si>
    <t>Monitoring and reporting of works to customers and local authorities (projected and completed works)</t>
  </si>
  <si>
    <t>Tariffs are set by the State on the proposal of the operator</t>
  </si>
  <si>
    <t>Tariffs are set by the operator in accordance to national legislation</t>
  </si>
  <si>
    <t>No defined organizational structure</t>
  </si>
  <si>
    <t xml:space="preserve">Organizational structure is not clearly defined, e.g., unclear lines of reporting, excessive direct reporting to one person, and overlapping strategic responsibilities </t>
  </si>
  <si>
    <t xml:space="preserve">Organizational structure is clearly defined with sensible hierarchy of reporting and clear delineation of strategic responsibilities </t>
  </si>
  <si>
    <t>Organizational structure supports effective and efficient processes</t>
  </si>
  <si>
    <t>Organizational structure enhances engagement with customers and other stakeholders</t>
  </si>
  <si>
    <t>No formal processes or manuals</t>
  </si>
  <si>
    <t>Few stable processes exist or are used; few manuals or guidelines defined</t>
  </si>
  <si>
    <t>Most processes are defined and managed; manuals and guidelines defined for most processes and easily accessible</t>
  </si>
  <si>
    <t>Processes are continuously and systematically improved; manuals and guidelines accessible in a range of media</t>
  </si>
  <si>
    <t>Process planning is integrated with strategy development -  Manuals and guidelines defined for all processes and easily accessible</t>
  </si>
  <si>
    <t>No certification and no certification strategy</t>
  </si>
  <si>
    <t>Willingness to access existing certifications</t>
  </si>
  <si>
    <t>No standard bidding documents</t>
  </si>
  <si>
    <t xml:space="preserve">Rudimentary bidding documents </t>
  </si>
  <si>
    <t>Specific procurement processes in place and enforced, such as bidding documents with clear guidelines for experience requirements and evaluation criteria</t>
  </si>
  <si>
    <t>Bidding documents include code of conduct for all contracted employees and have a special provision for local, minority-, and female-owned businesses, and small businesses</t>
  </si>
  <si>
    <t>Certification process underway</t>
  </si>
  <si>
    <t>Main certifications obtained - Annual audits performed</t>
  </si>
  <si>
    <t>All certifications obtained - Annual audits performed - Contribution to standards definition in irrigation sector</t>
  </si>
  <si>
    <t>WUA with operational role but low efficiency</t>
  </si>
  <si>
    <t>No water users organization or with no effective role</t>
  </si>
  <si>
    <t>Efficient and autonomous performance of predefined tasks - Effective representation of users' interests</t>
  </si>
  <si>
    <t>Effective participation in governance and global efficiency</t>
  </si>
  <si>
    <t>Efficient contribution of WUA to irrigation service</t>
  </si>
  <si>
    <t>The vision is properly linked to social and economic needs, and shared by all staff - The vision is customer oriented and declined in effective action plan</t>
  </si>
  <si>
    <t>The vision anticipate future social and economic needs of the community and is translated into actions (investments, customer policy,…)</t>
  </si>
  <si>
    <t>The global mission is understood by all staff and coherent with activities</t>
  </si>
  <si>
    <t>Each department takes ownership of the mission and integrates it into its daily activities</t>
  </si>
  <si>
    <t>The global mission is understood at management level</t>
  </si>
  <si>
    <t>No monitoring, evaluation and reporting</t>
  </si>
  <si>
    <t>Basic monitoring but regular evaluation and reporting</t>
  </si>
  <si>
    <t>Efficient monitoring (including own measurement network), annuel evaluation and reporting</t>
  </si>
  <si>
    <t>Anticipation of future issues - Inclusion of all stakeholders in collective planning and implementation</t>
  </si>
  <si>
    <t>Short term actions in case of problems (pollution, …)</t>
  </si>
  <si>
    <t xml:space="preserve">Mid-terme action planning for prevention </t>
  </si>
  <si>
    <t>Long term action planning based on consultation of customers and local authorities</t>
  </si>
  <si>
    <t>Reporting on action taken</t>
  </si>
  <si>
    <t>Efficient monitoring (including regular satisfaction surveys), annuel evaluation and reporting</t>
  </si>
  <si>
    <t>Efficient monitoring (including regular satisfaction surveys), annuel evaluation and reporting - Public communication - Contribution to standards definition in irrigation sector</t>
  </si>
  <si>
    <t>Efficient monitoring (including own measurement network), annuel evaluation and reporting - Public communication - Contribution to standards definition in irrigation sector</t>
  </si>
  <si>
    <t>Annual planning</t>
  </si>
  <si>
    <t>Mid-terme action planning for policy implementation</t>
  </si>
  <si>
    <t>The vision is coherent with mission, properly linked to social and economical needs, and shared by all staff</t>
  </si>
  <si>
    <t>Informal strategy, coherent with mission and vision, some measures are implemented but nothing is documented</t>
  </si>
  <si>
    <t xml:space="preserve">Detailed strategy, coherent with mission and vision, including implementation plans and performance monitoring measures, documented for some activities and partially implemented </t>
  </si>
  <si>
    <t xml:space="preserve">Detailed and coherent strategy, including implementation plans and performance monitoring measures, documented and  implemented </t>
  </si>
  <si>
    <t xml:space="preserve">Detailed and coherent strategy documented, updated regularly, and implemented for all departments; and Operator has a communication strategy to accompany implementation </t>
  </si>
  <si>
    <t>No proper governance : no communication between customers, operator, and supervisory authority</t>
  </si>
  <si>
    <t>Independant decision making by the operator after consultation with customers, local authorities and supervisory authority</t>
  </si>
  <si>
    <t>Decision making by the supervisory authority, without consultation</t>
  </si>
  <si>
    <t>Decision making by the operator for day to day operation - Mid and long term lanning (technical and financial) by supervisory authority</t>
  </si>
  <si>
    <t>No criteria for assessing the high level strategy</t>
  </si>
  <si>
    <t>Annual budget  - No reporting against budget</t>
  </si>
  <si>
    <t>Multi-year business plan that is being implemented - Annual reporting against budget</t>
  </si>
  <si>
    <t>Fully funded, multi-year business plan that is being implemented - Reporting every quarter</t>
  </si>
  <si>
    <t xml:space="preserve">Fit-for-purpose forecasting tools, covering the ability to do a proper baseline model that can be adjusted for scenario analysis, used to prepare quarterly forecasts of short-, medium-, and long-term financing requirements for rehabilitation and expansion of infrastructure and to identify the source of financing (e.g. Operator revenue, equity contributions) </t>
  </si>
  <si>
    <t>Forecasting tools that are automated but require some manual input used to prepare annual baseline forecasts of short- and medium-term financing requirements for rehabilitation of infrastructure</t>
  </si>
  <si>
    <t>Spreadsheet-based forecasting system with mostly manual input used irregularly to prepare forecasts (less than annually)</t>
  </si>
  <si>
    <t>No financial forecasts</t>
  </si>
  <si>
    <t>Budgetary Planning (income &amp; expenses)</t>
  </si>
  <si>
    <t>No tariff analysis. No mechanism for adjusting the fee.</t>
  </si>
  <si>
    <t>Tariff setting and evolution</t>
  </si>
  <si>
    <t>Financial Modelling and Forecasting</t>
  </si>
  <si>
    <t>Dedicated internal team to monitor the outcome of internal and external audits and implementation of policies; the dedicated internal team develops clear actions plans when policies are not followed</t>
  </si>
  <si>
    <t>Clear policies; and checks that they are followed</t>
  </si>
  <si>
    <t>Clear policies (e.g. finance team prepares financial statements honestly, finance team never manipulates or misleads independent auditors), but no check that they are followed</t>
  </si>
  <si>
    <t>No policies to identify and prevent inappropriate, illegal, or unethical financial purchases or payments</t>
  </si>
  <si>
    <t>Ethical financial policies</t>
  </si>
  <si>
    <t>Financial statements audited by external auditor</t>
  </si>
  <si>
    <t>Financial report audited regularly by government auditor</t>
  </si>
  <si>
    <t>Financial report and stores lists audited infrequently by government auditor</t>
  </si>
  <si>
    <t>External auditing of financial statements</t>
  </si>
  <si>
    <t>Full-focus internal audit, reporting to board of directors, annual audit plan</t>
  </si>
  <si>
    <t>Basic internal audit function (e.g. focused on revenue and payroll audits)</t>
  </si>
  <si>
    <t>No internal audit</t>
  </si>
  <si>
    <t>Internal Audit</t>
  </si>
  <si>
    <t>Auditing and Risk Management</t>
  </si>
  <si>
    <t>Asset management system, incorporating condition, maintenance planning, and management</t>
  </si>
  <si>
    <t xml:space="preserve">Detailed fixed asset register, (including cost, location); defined assets </t>
  </si>
  <si>
    <t>Basic fixed asset register, with summary detail by function</t>
  </si>
  <si>
    <t>No fixed asset register; quantity-only lists of stores items</t>
  </si>
  <si>
    <t>Asset Register</t>
  </si>
  <si>
    <t>IFRS financial statement prepared internally</t>
  </si>
  <si>
    <t>Accounting principles and financial statements comply with national standards, which generally comply with IFRS</t>
  </si>
  <si>
    <t xml:space="preserve">Accounting procedures, internal controls, and financial report comply with requirements defined by government </t>
  </si>
  <si>
    <t>Rudimentary income statement, cash balance financial report with weak internal controls (e.g., single signatories, no segregation of duties, limited cash and bank reconciliations)</t>
  </si>
  <si>
    <t>Financial Statements</t>
  </si>
  <si>
    <t>Integrated financial and accounting system</t>
  </si>
  <si>
    <t>Full-function accounting system, limited manual integration</t>
  </si>
  <si>
    <t>Basic accounting package with supporting spreadsheets, some manual integration</t>
  </si>
  <si>
    <t>Manual or spreadsheet-based accounting system</t>
  </si>
  <si>
    <t>Manual accounting ledgers</t>
  </si>
  <si>
    <t>Accounting system</t>
  </si>
  <si>
    <t>Accrual-basis accounting</t>
  </si>
  <si>
    <t>Cash-basis or modified cash-basis accounting (e.g., accounts receivable, fixed assets)</t>
  </si>
  <si>
    <t>Cash-basis accounting</t>
  </si>
  <si>
    <t>Accounting method</t>
  </si>
  <si>
    <t>Full financial management function (including planning expenditure, securing financing, recording transactions, monitoring the use of resources, etc.), led by experienced financial manager, who has debt financing expertise</t>
  </si>
  <si>
    <t xml:space="preserve">Finance department is qualified to perform full accounting function; Senior executive responsible for finance has accounting expertise </t>
  </si>
  <si>
    <t>Finance department somewhat understaffed and/or consists of some unqualified or inexperienced staff</t>
  </si>
  <si>
    <t>Finance department significantly understaffed and/or consists of a significant number of unqualified or inexperienced staff capable of limited accounting functions</t>
  </si>
  <si>
    <t>Organizational structure</t>
  </si>
  <si>
    <t>Accounting and Financial Reporting</t>
  </si>
  <si>
    <t xml:space="preserve">Cash forecasts prepared monthly, disaggregated by source and use </t>
  </si>
  <si>
    <t xml:space="preserve">Cash forecasts prepared quarterly, disaggregated by source and use </t>
  </si>
  <si>
    <t>Limited cash and debt management capacity, meaning irregularly prepared cash forecasts that do not disaggregate by source or use</t>
  </si>
  <si>
    <t>No cash and debt management capacity</t>
  </si>
  <si>
    <t>Cash and debt management capacity</t>
  </si>
  <si>
    <t>Cash Flow Management</t>
  </si>
  <si>
    <t xml:space="preserve">Software aggregates budget and accounting data, with automatic alerts when budget variances exceed (or are about to exceed) a certain percentage or amount </t>
  </si>
  <si>
    <t>Financial management software, with limited manual integration</t>
  </si>
  <si>
    <t>Basic budgeting package with supporting spreadsheets, some manual integration</t>
  </si>
  <si>
    <t>Spreadsheet-based budgeting system, lots of manual integration</t>
  </si>
  <si>
    <t>Manual budgeting system</t>
  </si>
  <si>
    <t>Budget system</t>
  </si>
  <si>
    <t xml:space="preserve">Monitoring done at least once a month, with the option to monitor in real-time </t>
  </si>
  <si>
    <t>Actuals against the budget</t>
  </si>
  <si>
    <t>Capital budget (based on multi-year capital improvement plan, including life cycle costing), and operating budget, reviewed quarterly</t>
  </si>
  <si>
    <t>Capital budget (based on multi-year capital improvement plan, including maintenance expenses), and operating budget, reviewed quarterly</t>
  </si>
  <si>
    <t>Separate capital and operating budgets (by program, function), updated annually</t>
  </si>
  <si>
    <t xml:space="preserve">Basic budget (combined capital and operating) by revenue and expense type only, updated annually </t>
  </si>
  <si>
    <t>No budget</t>
  </si>
  <si>
    <t>Preparing the Budget</t>
  </si>
  <si>
    <t>Budgeting</t>
  </si>
  <si>
    <t>Maternity, paternity, and parental leave (for adoptive/foster parents); Policies to encourage fathers to take paternity leave; Clear policies on flexible work options, gradual reintegration for staff on maternity or paternity leave</t>
  </si>
  <si>
    <t>Maternity and paternity leave;   Flexible work options available in clear policies.</t>
  </si>
  <si>
    <t>Maternity and paternity leave;   Flexible work options available but not articulated in policies</t>
  </si>
  <si>
    <t xml:space="preserve">Maternity leave </t>
  </si>
  <si>
    <t>None, e.g. no paid leave</t>
  </si>
  <si>
    <t>Work-life balance</t>
  </si>
  <si>
    <t xml:space="preserve">Policies documented and procedures for implementing exist, including safe and fair reporting and responding, safe locations to file related complaints, and accountability framework to assure that proper actions are taken without retaliation; training on sexual harassment prevention attended by all employees </t>
  </si>
  <si>
    <t>Policies documented but no procedures for implementing; training on sexual harassment prevention irregularly attended by employees</t>
  </si>
  <si>
    <t>Policies documented but no procedures for implementing; no training on sexual harassment prevention for employees</t>
  </si>
  <si>
    <t>No policies documented</t>
  </si>
  <si>
    <t>Sexual harassment policies, procedures and training</t>
  </si>
  <si>
    <t>Annual staff surveys and analysis with action plans to address areas of low employee satisfaction</t>
  </si>
  <si>
    <t xml:space="preserve">Annual staff surveys and analysis but no action plans to address areas of low employee satisfaction  </t>
  </si>
  <si>
    <t>Less than annual staff surveys and no analysis of results</t>
  </si>
  <si>
    <t>No staff surveys</t>
  </si>
  <si>
    <t>Staff surveys</t>
  </si>
  <si>
    <t>Staff training and development includes a comprehensive and budgeted education plan and a sponsorship program tied to organizational goals; Staff trained to address well known risks and shocks (e.g. earthquakes, floods)</t>
  </si>
  <si>
    <t>Actively managed staff training, capacity building, and mentorship programs, equally accessible for all genders and grade levels</t>
  </si>
  <si>
    <t>Formal training programs equally accessible for all genders</t>
  </si>
  <si>
    <t>Some ad-hoc training</t>
  </si>
  <si>
    <t>No training</t>
  </si>
  <si>
    <t>Training and development</t>
  </si>
  <si>
    <t>Human-Capital and Wellbeing Management Strategy</t>
  </si>
  <si>
    <t xml:space="preserve">Annual performance evaluations based on progress against employee objectives and outcomes resulting from the employee’s activities and directly linked to compensation and promotions </t>
  </si>
  <si>
    <t>Annual performance evaluations based on progress against employee objectives</t>
  </si>
  <si>
    <t>Irregular performance evaluations</t>
  </si>
  <si>
    <t>Performance evaluation</t>
  </si>
  <si>
    <t>Transparent promotion criteria and process published and easily accessible to all</t>
  </si>
  <si>
    <t>No formal promotion process</t>
  </si>
  <si>
    <t>Promotion criteria and processes</t>
  </si>
  <si>
    <t>Employee performance objectives defined, SMART, updated quarterly, and linked to organization’s strategic plan</t>
  </si>
  <si>
    <t>Employee performance objectives defined, SMART, and updated annually, but not linked to organization’s strategic plan</t>
  </si>
  <si>
    <t>Employee performance objectives defined but not SMART and updated less than annually</t>
  </si>
  <si>
    <t>No defined employee performance objectives</t>
  </si>
  <si>
    <t>Planning and target setting</t>
  </si>
  <si>
    <t>Performance Management</t>
  </si>
  <si>
    <t xml:space="preserve">Equal pay for equivalent work policies documented, monitored, and implemented </t>
  </si>
  <si>
    <t>Equal pay for equivalent work policies documented but not monitored or implemented</t>
  </si>
  <si>
    <t>Non-discrimination policies</t>
  </si>
  <si>
    <t>Nonfinancial compensation (e.g. career development and advancement opportunities or opportunities for recognition) awarded to teams and individuals generating strategically relevant improvements</t>
  </si>
  <si>
    <t xml:space="preserve">Some nonfinancial compensation awarded arbitrarily </t>
  </si>
  <si>
    <t xml:space="preserve">Non-financial </t>
  </si>
  <si>
    <t>Performance-based compensation which is competitive in the local market</t>
  </si>
  <si>
    <t>Compensation for some staff is competitive in local market</t>
  </si>
  <si>
    <t xml:space="preserve">Evidence that staff compensation is below local market level </t>
  </si>
  <si>
    <t>Some evidence that staff compensation is well below local market level</t>
  </si>
  <si>
    <t>Direct</t>
  </si>
  <si>
    <t>Compensation</t>
  </si>
  <si>
    <t>Clear job descriptions or role profiles that are aligned to the Strategic Plan of the organization and are written with gender neutral, inclusive language</t>
  </si>
  <si>
    <t>Clear job descriptions or role profiles that are aligned to strategic intent of the organization</t>
  </si>
  <si>
    <t>Job descriptions</t>
  </si>
  <si>
    <t xml:space="preserve">Policy is transparent, non-discriminatory, and gender-blind with clear rules and processes for advertising positions, reviewing applications, training hiring committees on implicit bias, and selecting staff </t>
  </si>
  <si>
    <t xml:space="preserve">Policy is transparent and non-discriminatory with clear rules and processes for advertising positions, reviewing applications, and selecting staff </t>
  </si>
  <si>
    <t xml:space="preserve">Documented policy that lacks transparency in advertising positions, reviewing applications, and selecting staff </t>
  </si>
  <si>
    <t>No documented policy</t>
  </si>
  <si>
    <t>Recruitment policy</t>
  </si>
  <si>
    <t>Staffed with skills required to achieve the organization’s Strategic Plan; Staffing plan is aligned with the mission and vision of the Operator, and updated regularly to highlight the skills (e.g., highly competent with IT skills) required by all staff members to operate in a Operator of the Future environment</t>
  </si>
  <si>
    <t>Staffed with skills required for day-to-day operations and some specialist experts</t>
  </si>
  <si>
    <t>Staffing required to achieve the strategic intent of the organization known by using workforce analysis but not staffed</t>
  </si>
  <si>
    <t>Staffing required to achieve the strategic intent of the organization unknown</t>
  </si>
  <si>
    <t>Staffing plan</t>
  </si>
  <si>
    <t>Optimal number of staff known, staffing presently at optimum level</t>
  </si>
  <si>
    <t xml:space="preserve">Required number of staff known and mostly adhered to </t>
  </si>
  <si>
    <t xml:space="preserve">Required number of staff approximately known by using workforce analysis but not adhered to </t>
  </si>
  <si>
    <t>Required number of staff not known</t>
  </si>
  <si>
    <t>Approximate staff number not known</t>
  </si>
  <si>
    <t>Staffing analysis</t>
  </si>
  <si>
    <t>Succession plan that is tied to and supports a Strategic Plan</t>
  </si>
  <si>
    <t>Basic plan for critical roles in place in preparation for an incumbent retiring or seeking promotion outside the organization</t>
  </si>
  <si>
    <t>No succession plan</t>
  </si>
  <si>
    <t>Succession plan</t>
  </si>
  <si>
    <t>HR processes and policies are integrated with day-to-day operations, and employees can access them all (e.g. promotion processes, training and development resources) through a range of media</t>
  </si>
  <si>
    <t xml:space="preserve">Processes and policies in place but not integrated with day-to-day operations; Employees can access most HR processes and policies </t>
  </si>
  <si>
    <t>No formal HR processes or policies in place</t>
  </si>
  <si>
    <t>HR Processes and Policies, including human resource planning, employee remuneration, performance management, and employee retention</t>
  </si>
  <si>
    <t xml:space="preserve">Comprehensive and accurate system, that has complete, up to date, and accurate information on all of the permanent and temporary staff. Information includes staff compensation, performance management, training, and development. The system also tracks recruitment  </t>
  </si>
  <si>
    <t>System in place that has complete information on permanent and temporary staff but not reliable and focused more on transactional employee data, e.g. tracking vacation and illness</t>
  </si>
  <si>
    <t xml:space="preserve">System in place that has incomplete information on permanent staff, but not reliable, not up to date, and no information on temporary staff </t>
  </si>
  <si>
    <t>No HR system in place</t>
  </si>
  <si>
    <t>HR strategy that is aligned to organizational strategy, updated regularly, and implemented in core HR systems (recruitment, compensation, performance management, and training and development)</t>
  </si>
  <si>
    <t xml:space="preserve">HR strategy that is aligned to organizational strategy in place, updated regularly, but not implemented </t>
  </si>
  <si>
    <t xml:space="preserve">HR strategy in place (including a roadmap to create value through the organization’s workforce; and guidelines for attracting new talent) but not updated regularly </t>
  </si>
  <si>
    <t>No HR strategy in place</t>
  </si>
  <si>
    <t xml:space="preserve">HR management and development strategy </t>
  </si>
  <si>
    <t xml:space="preserve">Human Resources Management and Development </t>
  </si>
  <si>
    <t>Only for planed maintenance : 
. Procedures in place to use one type of media
. low anticipation for planned interventions</t>
  </si>
  <si>
    <t>For planed intervention and water shortage : 
. Procedures in place to use a range of media and individual notification
. 1 to 2 weeks anticipation for planned interventions</t>
  </si>
  <si>
    <t>1 per campaign</t>
  </si>
  <si>
    <t>Intensity and level of anticipation (short term, medium term, long term)</t>
  </si>
  <si>
    <t>Different tariff for each use, according to the constraint in terme sof water management and capacity to pay of each type of user.</t>
  </si>
  <si>
    <t>Tariffs systematically set by the State</t>
  </si>
  <si>
    <t>Balancing of accounts</t>
  </si>
  <si>
    <t>No mechanism to ensure balance of accounts</t>
  </si>
  <si>
    <t>Program contract provides for public subsidies based on compliance with performance criteria</t>
  </si>
  <si>
    <t>Equalization between uses ensures cost coverage</t>
  </si>
  <si>
    <t>Multipurpose scheme</t>
  </si>
  <si>
    <t>Program contract (or national budget) provides for minimum (fixed ? Irregular ?) public subsidies</t>
  </si>
  <si>
    <t>Cost covering strategy</t>
  </si>
  <si>
    <t>Full-cost recovery tariff (OPEX, depreciation, and return)</t>
  </si>
  <si>
    <t>Tariffs cover for operation and part of maintenance (annual and corrective for basic equipment)</t>
  </si>
  <si>
    <t>Tariffs cover for operation and basic annual maintenance</t>
  </si>
  <si>
    <t>Tariffs do not cover for operation and basic annual maintenance</t>
  </si>
  <si>
    <t>Tariffs cover for O&amp;M, including preventive and corrective maintenance</t>
  </si>
  <si>
    <t>Equalization between uses ensures cost coverage ???</t>
  </si>
  <si>
    <t>Promotion criteria and process, based on performance in meeting objectives, documented, published and implemented</t>
  </si>
  <si>
    <t>Functions</t>
  </si>
  <si>
    <t>Irrigation and drainage service</t>
  </si>
  <si>
    <t>Maintenance</t>
  </si>
  <si>
    <t>Water resources</t>
  </si>
  <si>
    <t>Water discharge</t>
  </si>
  <si>
    <t>Soils, biodiversity</t>
  </si>
  <si>
    <t>Extensions / rehabilitation / modernization projects</t>
  </si>
  <si>
    <t>Peripheral functions</t>
  </si>
  <si>
    <t>Farmers' water management</t>
  </si>
  <si>
    <t>WUA</t>
  </si>
  <si>
    <t>Technical</t>
  </si>
  <si>
    <t>Administrative</t>
  </si>
  <si>
    <t>Organization</t>
  </si>
  <si>
    <t>Agricultural development</t>
  </si>
  <si>
    <t>Value chain development</t>
  </si>
  <si>
    <t>Credit</t>
  </si>
  <si>
    <t>Land management</t>
  </si>
  <si>
    <t xml:space="preserve">Recruitment and Promotion
</t>
  </si>
  <si>
    <t xml:space="preserve">HR system
</t>
  </si>
  <si>
    <t>EDR : no mission clearly expressed</t>
  </si>
  <si>
    <t>Ind. No.</t>
  </si>
  <si>
    <t>Calculation of indicator value</t>
  </si>
  <si>
    <t>Motivating Literature</t>
  </si>
  <si>
    <t>Operator target (X)</t>
  </si>
  <si>
    <t>Achievement (Y)</t>
  </si>
  <si>
    <t>Relative Score (Y/X)</t>
  </si>
  <si>
    <t>Service-delivery performance (user / farm level)</t>
  </si>
  <si>
    <t>Adequacy irrigation</t>
  </si>
  <si>
    <t>ratio = supplied volume for the season (cu.m) / expected volume (cu.m)</t>
  </si>
  <si>
    <t>translate to %</t>
  </si>
  <si>
    <r>
      <t>a) Quantified if records are available</t>
    </r>
    <r>
      <rPr>
        <b/>
        <i/>
        <sz val="11"/>
        <color theme="1"/>
        <rFont val="Calibri"/>
        <family val="2"/>
        <scheme val="minor"/>
      </rPr>
      <t xml:space="preserve"> OR</t>
    </r>
    <r>
      <rPr>
        <sz val="11"/>
        <color theme="1"/>
        <rFont val="Calibri"/>
        <family val="2"/>
        <scheme val="minor"/>
      </rPr>
      <t xml:space="preserve"> 
b) Interview - Likert scale if no data</t>
    </r>
  </si>
  <si>
    <t>I&amp;D GovResBook
Molden et al. 2007</t>
  </si>
  <si>
    <r>
      <rPr>
        <b/>
        <sz val="11"/>
        <color theme="1"/>
        <rFont val="Calibri"/>
        <family val="2"/>
        <scheme val="minor"/>
      </rPr>
      <t>Peak Flow:</t>
    </r>
    <r>
      <rPr>
        <sz val="11"/>
        <color theme="1"/>
        <rFont val="Calibri"/>
        <family val="2"/>
        <scheme val="minor"/>
      </rPr>
      <t xml:space="preserve"> The rate of supply during the peak period is adequate to irrigate the whole field</t>
    </r>
  </si>
  <si>
    <t>ratio = supplied flow rate in peak week (cu.m/s)  / expected flow rate (cu.m/s)</t>
  </si>
  <si>
    <r>
      <rPr>
        <b/>
        <sz val="11"/>
        <color theme="1"/>
        <rFont val="Calibri"/>
        <family val="2"/>
        <scheme val="minor"/>
      </rPr>
      <t>Pressure:</t>
    </r>
    <r>
      <rPr>
        <sz val="11"/>
        <color theme="1"/>
        <rFont val="Calibri"/>
        <family val="2"/>
        <scheme val="minor"/>
      </rPr>
      <t xml:space="preserve"> The pressure (pipeline) or level difference (canal) is sufficient for the farmer to irrigate with his/her preferred system</t>
    </r>
  </si>
  <si>
    <t>ratio = Actual pressure (m) / desired pressure (m)</t>
  </si>
  <si>
    <r>
      <rPr>
        <b/>
        <sz val="11"/>
        <color theme="1"/>
        <rFont val="Calibri"/>
        <family val="2"/>
        <scheme val="minor"/>
      </rPr>
      <t>Drainage:</t>
    </r>
    <r>
      <rPr>
        <sz val="11"/>
        <color theme="1"/>
        <rFont val="Calibri"/>
        <family val="2"/>
        <scheme val="minor"/>
      </rPr>
      <t xml:space="preserve"> Excess water in the fields does not hinder production</t>
    </r>
  </si>
  <si>
    <t>ratio = 1 - (No. of days X Area that are flooded) / 
(total days in season X total irrigated area)</t>
  </si>
  <si>
    <r>
      <rPr>
        <b/>
        <sz val="11"/>
        <color theme="1"/>
        <rFont val="Calibri"/>
        <family val="2"/>
        <scheme val="minor"/>
      </rPr>
      <t>Frequency of disruptions</t>
    </r>
    <r>
      <rPr>
        <sz val="11"/>
        <color theme="1"/>
        <rFont val="Calibri"/>
        <family val="2"/>
        <scheme val="minor"/>
      </rPr>
      <t>: Service disruptions do not hinder irrigation activity.</t>
    </r>
  </si>
  <si>
    <t>ratio = 1 - (No. of days X Area that services are disrupted) / 
(total days in season X total irrigated area)</t>
  </si>
  <si>
    <t>Burt and Styles 2004</t>
  </si>
  <si>
    <r>
      <rPr>
        <b/>
        <sz val="11"/>
        <color theme="1"/>
        <rFont val="Calibri"/>
        <family val="2"/>
        <scheme val="minor"/>
      </rPr>
      <t xml:space="preserve">Timeliness of supply: </t>
    </r>
    <r>
      <rPr>
        <sz val="11"/>
        <color theme="1"/>
        <rFont val="Calibri"/>
        <family val="2"/>
        <scheme val="minor"/>
      </rPr>
      <t>Water is available at the agreed times</t>
    </r>
  </si>
  <si>
    <t>Likert scale:  v.poor to v.good (1 to 5)</t>
  </si>
  <si>
    <t>Sample interview (operator / users)</t>
  </si>
  <si>
    <t>Flexibility</t>
  </si>
  <si>
    <r>
      <rPr>
        <b/>
        <sz val="11"/>
        <color theme="1"/>
        <rFont val="Calibri"/>
        <family val="2"/>
        <scheme val="minor"/>
      </rPr>
      <t>Seasonal flexibility:</t>
    </r>
    <r>
      <rPr>
        <sz val="11"/>
        <color theme="1"/>
        <rFont val="Calibri"/>
        <family val="2"/>
        <scheme val="minor"/>
      </rPr>
      <t xml:space="preserve"> Ability to adjust the water requirement in advance of the irrigation season</t>
    </r>
  </si>
  <si>
    <r>
      <rPr>
        <b/>
        <sz val="11"/>
        <color theme="1"/>
        <rFont val="Calibri"/>
        <family val="2"/>
        <scheme val="minor"/>
      </rPr>
      <t>Dynamic flexibility</t>
    </r>
    <r>
      <rPr>
        <sz val="11"/>
        <color theme="1"/>
        <rFont val="Calibri"/>
        <family val="2"/>
        <scheme val="minor"/>
      </rPr>
      <t>: Ability to adjust the water requirement within the irrigation season</t>
    </r>
  </si>
  <si>
    <t>Likert scale (1 to 5) : 1=not at all;  5=on-demand (ie.&lt;3hrs)</t>
  </si>
  <si>
    <r>
      <rPr>
        <b/>
        <sz val="11"/>
        <color theme="1"/>
        <rFont val="Calibri"/>
        <family val="2"/>
        <scheme val="minor"/>
      </rPr>
      <t>Contract flexibility:</t>
    </r>
    <r>
      <rPr>
        <sz val="11"/>
        <color theme="1"/>
        <rFont val="Calibri"/>
        <family val="2"/>
        <scheme val="minor"/>
      </rPr>
      <t xml:space="preserve"> Ability to adjust the water services contract (and therefore payments) within the irrigation season</t>
    </r>
  </si>
  <si>
    <t>Yes or No</t>
  </si>
  <si>
    <t>Administration records / policy</t>
  </si>
  <si>
    <t>iOF team</t>
  </si>
  <si>
    <t>Accountability</t>
  </si>
  <si>
    <r>
      <rPr>
        <b/>
        <sz val="11"/>
        <color theme="1"/>
        <rFont val="Calibri"/>
        <family val="2"/>
        <scheme val="minor"/>
      </rPr>
      <t xml:space="preserve">Explicit water supply contract: </t>
    </r>
    <r>
      <rPr>
        <sz val="11"/>
        <color theme="1"/>
        <rFont val="Calibri"/>
        <family val="2"/>
        <scheme val="minor"/>
      </rPr>
      <t>The extent to which the terms of service are explicit and formalized contract</t>
    </r>
  </si>
  <si>
    <t>Likert scale (1 to 5) : 1=no contract;  5=explicit written contract</t>
  </si>
  <si>
    <t>I&amp;D GovResBook and WSS UoF (amended)</t>
  </si>
  <si>
    <t>Likert scale (1 to 5) : 1=no involvement;  5=participate with agency</t>
  </si>
  <si>
    <t>Scheme performance (perimeter level)</t>
  </si>
  <si>
    <t>Actual water delivered from bulk system to distribution system / Gross abstraction volume at bulk water intake (%)</t>
  </si>
  <si>
    <t>Physical measurement OR
Spot sampling</t>
  </si>
  <si>
    <t>IPTRID 2001</t>
  </si>
  <si>
    <t>Actual water delivered to users (or offtake) / water delivered from bulk system to distribution system  (%)</t>
  </si>
  <si>
    <t>Energy efficiency</t>
  </si>
  <si>
    <t>Energy cost per cu.m and metre of elevation gain</t>
  </si>
  <si>
    <t>Context specific for local comparison</t>
  </si>
  <si>
    <t>Equity</t>
  </si>
  <si>
    <t>coefficient</t>
  </si>
  <si>
    <t>Scheme functionality</t>
  </si>
  <si>
    <r>
      <rPr>
        <b/>
        <sz val="11"/>
        <color theme="1"/>
        <rFont val="Calibri"/>
        <family val="2"/>
        <scheme val="minor"/>
      </rPr>
      <t xml:space="preserve">Functional Area: </t>
    </r>
    <r>
      <rPr>
        <sz val="11"/>
        <color theme="1"/>
        <rFont val="Calibri"/>
        <family val="2"/>
        <scheme val="minor"/>
      </rPr>
      <t>Proportion of the original command area that can be supplied with irrigation services</t>
    </r>
  </si>
  <si>
    <t>Records / Key technical informants</t>
  </si>
  <si>
    <t>Scheme utilization</t>
  </si>
  <si>
    <r>
      <rPr>
        <b/>
        <sz val="11"/>
        <color theme="1"/>
        <rFont val="Calibri"/>
        <family val="2"/>
        <scheme val="minor"/>
      </rPr>
      <t>Utilization (WET):</t>
    </r>
    <r>
      <rPr>
        <sz val="11"/>
        <color theme="1"/>
        <rFont val="Calibri"/>
        <family val="2"/>
        <scheme val="minor"/>
      </rPr>
      <t>portion of the functional command area irrigated in the prior wet season</t>
    </r>
  </si>
  <si>
    <t>Irrigated area (ha) / serviceable area (ha)</t>
  </si>
  <si>
    <r>
      <rPr>
        <b/>
        <sz val="11"/>
        <color theme="1"/>
        <rFont val="Calibri"/>
        <family val="2"/>
        <scheme val="minor"/>
      </rPr>
      <t xml:space="preserve">Utilization (DRY): </t>
    </r>
    <r>
      <rPr>
        <sz val="11"/>
        <color theme="1"/>
        <rFont val="Calibri"/>
        <family val="2"/>
        <scheme val="minor"/>
      </rPr>
      <t>portion of the functional command area irrigated in the prior dry season</t>
    </r>
  </si>
  <si>
    <r>
      <rPr>
        <b/>
        <sz val="11"/>
        <color theme="1"/>
        <rFont val="Calibri"/>
        <family val="2"/>
        <scheme val="minor"/>
      </rPr>
      <t>Cropping intensity (ANNUAL):</t>
    </r>
    <r>
      <rPr>
        <sz val="11"/>
        <color theme="1"/>
        <rFont val="Calibri"/>
        <family val="2"/>
        <scheme val="minor"/>
      </rPr>
      <t xml:space="preserve"> total cropped area over the calendar year in relation to total functional command area</t>
    </r>
  </si>
  <si>
    <t xml:space="preserve">Records / Key technical informants </t>
  </si>
  <si>
    <t>C</t>
  </si>
  <si>
    <t>Organizational performance</t>
  </si>
  <si>
    <t>Staff adequacy</t>
  </si>
  <si>
    <r>
      <rPr>
        <b/>
        <sz val="11"/>
        <color theme="1"/>
        <rFont val="Calibri"/>
        <family val="2"/>
        <scheme val="minor"/>
      </rPr>
      <t xml:space="preserve">Capacity: </t>
    </r>
    <r>
      <rPr>
        <sz val="11"/>
        <color theme="1"/>
        <rFont val="Calibri"/>
        <family val="2"/>
        <scheme val="minor"/>
      </rPr>
      <t xml:space="preserve">Number of degree qualified professional personnel employed by the operator per unit of irrigated area </t>
    </r>
  </si>
  <si>
    <t xml:space="preserve">no. </t>
  </si>
  <si>
    <t>Admin records</t>
  </si>
  <si>
    <t>Plusquellac 1990 (Gezira)</t>
  </si>
  <si>
    <r>
      <rPr>
        <b/>
        <sz val="11"/>
        <color theme="1"/>
        <rFont val="Calibri"/>
        <family val="2"/>
        <scheme val="minor"/>
      </rPr>
      <t xml:space="preserve">Salaries: </t>
    </r>
    <r>
      <rPr>
        <sz val="11"/>
        <color theme="1"/>
        <rFont val="Calibri"/>
        <family val="2"/>
        <scheme val="minor"/>
      </rPr>
      <t>Salaries paid relative to industry standard / minimum wages</t>
    </r>
  </si>
  <si>
    <t>Average of ratio: calculated from salaries of selected representative senior positions (management, technical, administrative) relative to industry standards</t>
  </si>
  <si>
    <t>Financial Sustainability</t>
  </si>
  <si>
    <r>
      <rPr>
        <b/>
        <sz val="11"/>
        <color theme="1"/>
        <rFont val="Calibri"/>
        <family val="2"/>
        <scheme val="minor"/>
      </rPr>
      <t>Fee collection ratio</t>
    </r>
    <r>
      <rPr>
        <sz val="11"/>
        <color theme="1"/>
        <rFont val="Calibri"/>
        <family val="2"/>
        <scheme val="minor"/>
      </rPr>
      <t xml:space="preserve"> - reflects the payment ratio of water-user payments versus the billings issued</t>
    </r>
  </si>
  <si>
    <t>Total revenue (USD) / total billings (USD)</t>
  </si>
  <si>
    <t>Financial records</t>
  </si>
  <si>
    <t>WSS UoF (amended)</t>
  </si>
  <si>
    <t>Operational sustainability</t>
  </si>
  <si>
    <r>
      <rPr>
        <b/>
        <sz val="11"/>
        <color theme="1"/>
        <rFont val="Calibri"/>
        <family val="2"/>
        <scheme val="minor"/>
      </rPr>
      <t xml:space="preserve">Operating revenue ratio: </t>
    </r>
    <r>
      <rPr>
        <sz val="11"/>
        <color theme="1"/>
        <rFont val="Calibri"/>
        <family val="2"/>
        <scheme val="minor"/>
      </rPr>
      <t>Revenue generated against actual O&amp;M costs</t>
    </r>
  </si>
  <si>
    <t>Total revenue (USD) / Total O&amp;M expenses (USD) (excl depreciation)</t>
  </si>
  <si>
    <r>
      <rPr>
        <b/>
        <sz val="11"/>
        <color theme="1"/>
        <rFont val="Calibri"/>
        <family val="2"/>
        <scheme val="minor"/>
      </rPr>
      <t>O&amp;M expenditure ratio to capex value:</t>
    </r>
    <r>
      <rPr>
        <sz val="11"/>
        <color theme="1"/>
        <rFont val="Calibri"/>
        <family val="2"/>
        <scheme val="minor"/>
      </rPr>
      <t>adequancy of O&amp;M expenditure in relation to the total CAPEX value (usually 2-5%)</t>
    </r>
  </si>
  <si>
    <t>Total O&amp;M expenses (USD) (excl depreciation) / Total CAPEX value (USD)</t>
  </si>
  <si>
    <t>Responsiveness</t>
  </si>
  <si>
    <t>Index of the operator's ability to respond to customers queries and address issues arising</t>
  </si>
  <si>
    <t>- % of satisfied customers
- % of grievances resolved within 7 days</t>
  </si>
  <si>
    <t>Sample interview and assessment</t>
  </si>
  <si>
    <t>D</t>
  </si>
  <si>
    <t>Agricultural and Environmental performance</t>
  </si>
  <si>
    <t>kg/ha/cu.m</t>
  </si>
  <si>
    <t>Affordability</t>
  </si>
  <si>
    <t>Cost of water service as a % of crop gross margin (for two or three selected 'indicator' crops that inform re affordability)</t>
  </si>
  <si>
    <t>Financial records / crop profitability data</t>
  </si>
  <si>
    <t>I&amp;D GovResBook (amended)</t>
  </si>
  <si>
    <r>
      <rPr>
        <b/>
        <sz val="11"/>
        <color theme="1"/>
        <rFont val="Calibri"/>
        <family val="2"/>
        <scheme val="minor"/>
      </rPr>
      <t>Water quality of drainage releases</t>
    </r>
    <r>
      <rPr>
        <sz val="11"/>
        <color theme="1"/>
        <rFont val="Calibri"/>
        <family val="2"/>
        <scheme val="minor"/>
      </rPr>
      <t xml:space="preserve"> measured by proxy of a salinity index (downstream / upstream salinity)</t>
    </r>
  </si>
  <si>
    <t>Salinity of downstream releases / salinity of upstream sources</t>
  </si>
  <si>
    <t>sample data</t>
  </si>
  <si>
    <r>
      <rPr>
        <b/>
        <sz val="11"/>
        <color theme="1"/>
        <rFont val="Calibri"/>
        <family val="2"/>
        <scheme val="minor"/>
      </rPr>
      <t>Water resource management engagement:</t>
    </r>
    <r>
      <rPr>
        <sz val="11"/>
        <color theme="1"/>
        <rFont val="Calibri"/>
        <family val="2"/>
        <scheme val="minor"/>
      </rPr>
      <t xml:space="preserve"> Active involvement in basin and sub-basin water resource management activities</t>
    </r>
  </si>
  <si>
    <t>Number of meetings attended for engagement with basin-level challenges in the last 12 months: Likert scale (1 to 5) : 1=none;  5=monthly</t>
  </si>
  <si>
    <t>other coercive means of enforcement such as the eviction from the irrigated plot of the user who does not pay the water.</t>
  </si>
  <si>
    <t>Outlets=small dia. open pipes at base of canal through canal sidewall</t>
  </si>
  <si>
    <t>Mission (purpose, core values)</t>
  </si>
  <si>
    <t>Mission only in operator statutes but not shared</t>
  </si>
  <si>
    <t>Vision (ambitious project, where we want to go)</t>
  </si>
  <si>
    <t>Program contract with the State (for public provider)</t>
  </si>
  <si>
    <t>Social and Environmental responsibility</t>
  </si>
  <si>
    <t>- Monitoring done at least once a month and integrated with the assessment of how the Operator is performing related to service delivery 
- Coherent with Business Plan in Strategy Tab</t>
  </si>
  <si>
    <t>- Monitoring against actuals done at least once a quarter and expanded to include Monitoring of trends and other deviations that may impact future Operations
- Coherent with Business Plan in Strategy Tab</t>
  </si>
  <si>
    <t xml:space="preserve">Monitoring against actuals done less than once a year </t>
  </si>
  <si>
    <t>No financial audit</t>
  </si>
  <si>
    <t>Some processes and policies in place but difficult for employees to access them and not always properly implemented</t>
  </si>
  <si>
    <t>Promotion criteria and process, based on performance in meeting objectives, documented but not published nor implemented</t>
  </si>
  <si>
    <t>Nonfinancial compensation systems established, including transparent criteria for awarding</t>
  </si>
  <si>
    <t>Equal pay for equivalent work policies documented and gender compensation is monitored, but policies  implemented but not monitored.</t>
  </si>
  <si>
    <t>Equal pay for equivalent work policies documented and gender compensation is monitored, but policies not implemented.</t>
  </si>
  <si>
    <t>Weak - 1</t>
  </si>
  <si>
    <t>Strong - 5</t>
  </si>
  <si>
    <t>System for setting service standards</t>
  </si>
  <si>
    <t>Regulatory and accountability system does not exist</t>
  </si>
  <si>
    <t>Regulatory and accountability system exists but involves only few in service area</t>
  </si>
  <si>
    <t>Regulatory and accountability system involves some in service area</t>
  </si>
  <si>
    <t>Regulatory and accountability system involves most in service area</t>
  </si>
  <si>
    <t>Regulatory and accountability system involves all in service area</t>
  </si>
  <si>
    <t>Regulatory and accountability system exists but is not transparent or not responsive</t>
  </si>
  <si>
    <t>Regulatory and accountability system is somewhat transparent and responsive</t>
  </si>
  <si>
    <t>Regulatory and accountability system is mostly transparent and responsive</t>
  </si>
  <si>
    <t>Regulatory and accountability system is  transparent and responsive to needs of all in service area</t>
  </si>
  <si>
    <t>No service standards are set</t>
  </si>
  <si>
    <t>Minimum service standards are set</t>
  </si>
  <si>
    <t>Service standards are set appropriately, but not predictably</t>
  </si>
  <si>
    <t>Service standards are set somewhat appropriately and predictably</t>
  </si>
  <si>
    <t>Service standards are set appropriately, responsively, and predictably</t>
  </si>
  <si>
    <t>System for setting tariffs</t>
  </si>
  <si>
    <t>No system to set cost of service</t>
  </si>
  <si>
    <t>System exists but is not used</t>
  </si>
  <si>
    <t>System is used but does not ensure cost of service is set reasonably</t>
  </si>
  <si>
    <t>Systems ensures cost of service is set at reasonable levels but this is done slowly</t>
  </si>
  <si>
    <t>System ensures cost of service is set at reasonable levels efficiently</t>
  </si>
  <si>
    <t>No system to set tariffs</t>
  </si>
  <si>
    <t xml:space="preserve">System is used but does not ensure that tariffs or subsidies are set in a reliable and predictable manner </t>
  </si>
  <si>
    <t>System ensures tariffs and subsidies are set in a reliable and predictable manner but not equal to the cost of service</t>
  </si>
  <si>
    <t>System ensures tariffs and subsidies are set in a reliable and predictable manner equal to the cost of service</t>
  </si>
  <si>
    <t>Performance on service and costs is not monitored nor reported</t>
  </si>
  <si>
    <t>Performance on service and costs is irregularly monitored and not reported</t>
  </si>
  <si>
    <t>Performance on service and costs is irregularly monitored and irregularly reported</t>
  </si>
  <si>
    <t>Performance on service and costs is regularly monitored but irregularly reported</t>
  </si>
  <si>
    <t>Performance on service and costs is monitored and reported</t>
  </si>
  <si>
    <t>Institutional Set-Up</t>
  </si>
  <si>
    <t>Sector entities have unclear responsibilities with significant overlap</t>
  </si>
  <si>
    <t>Sector entities have mostly unclear responsibilities with significant overlap, covering few required responsibilities</t>
  </si>
  <si>
    <t>Sector entities have somewhat clear responsibilities with some overlap, covering some required responsibilities</t>
  </si>
  <si>
    <t>Sector entities have mostly clear responsibilities with minimal overlap, covering most required responsibilities</t>
  </si>
  <si>
    <t>Sector entities have clear responsibilities without overlap, covering all required responsibilities</t>
  </si>
  <si>
    <t>Financing</t>
  </si>
  <si>
    <t>Financing for necessary Capex is not available</t>
  </si>
  <si>
    <t>Financing for necessary Capex is usually not available</t>
  </si>
  <si>
    <t>Financing for necessary Capex is sometimes available</t>
  </si>
  <si>
    <t>Financing for necessary Capex is usually available</t>
  </si>
  <si>
    <t>Financing for necessary Capex is freely available in necessary amounts</t>
  </si>
  <si>
    <t xml:space="preserve">Autonomy and accountability </t>
  </si>
  <si>
    <t>Informal incentive system in place</t>
  </si>
  <si>
    <t>Formal incentive system in place but not implemented</t>
  </si>
  <si>
    <t>Formal incentive system in place but irregularly implemented</t>
  </si>
  <si>
    <t>Operator CEO or executive management team have no autonomy</t>
  </si>
  <si>
    <t>Operator CEO or executive management team have some autonomy, but are subject to frequent political direction</t>
  </si>
  <si>
    <t>Operator CEO or executive management team have some autonomy and every now and then are subject to political direction</t>
  </si>
  <si>
    <t>Operator CEO or executive management team have sufficient autonomy for most, but not all, decisions (no political direction)</t>
  </si>
  <si>
    <t>Operator CEO or executive management team have sufficient autonomy to make appropriate decisions</t>
  </si>
  <si>
    <t>Operator CEO is selected non-competitively</t>
  </si>
  <si>
    <t>Operator CEO is sometimes subjected to competitive hiring processes</t>
  </si>
  <si>
    <t>Operator CEO is subjected to competitive hiring processes but not selected on merit</t>
  </si>
  <si>
    <t>Operator CEO is subjected to competitive hiring processes and sometimes selected on merit</t>
  </si>
  <si>
    <t>Operator CEO is selected competitively and on merit</t>
  </si>
  <si>
    <t>No system in place to incentivize Operator CEO or executive management team for good performance</t>
  </si>
  <si>
    <t>Operator CEO or executive management team are systematically incentivized for good performance</t>
  </si>
  <si>
    <t>Legal and policy environment</t>
  </si>
  <si>
    <t>Governance environment</t>
  </si>
  <si>
    <t>Operator CEO or exectuive is selected non-competitively</t>
  </si>
  <si>
    <t>Operator CEO or exectuiveis subjected to competitive hiring processes but not selected on merit</t>
  </si>
  <si>
    <t>Operator CEO or exectuive is subjected to competitive hiring processes and sometimes selected on merit</t>
  </si>
  <si>
    <t>Operator CEO or exectuiveis selected competitively and on merit</t>
  </si>
  <si>
    <r>
      <rPr>
        <b/>
        <sz val="11"/>
        <color theme="1"/>
        <rFont val="Calibri"/>
        <family val="2"/>
        <scheme val="minor"/>
      </rPr>
      <t>Seasonal Volume:</t>
    </r>
    <r>
      <rPr>
        <sz val="11"/>
        <color theme="1"/>
        <rFont val="Calibri"/>
        <family val="2"/>
        <scheme val="minor"/>
      </rPr>
      <t xml:space="preserve"> Amount of water supplied by the operator in relation to the farmers demand (or allocation if not demand-based)</t>
    </r>
  </si>
  <si>
    <t>Conveyance efficiency</t>
  </si>
  <si>
    <t>SAR (waterlogged area analysis) and also possible for salinity mapping</t>
  </si>
  <si>
    <r>
      <rPr>
        <b/>
        <sz val="11"/>
        <rFont val="Calibri"/>
        <family val="2"/>
        <scheme val="minor"/>
      </rPr>
      <t>Yield Gap:</t>
    </r>
    <r>
      <rPr>
        <sz val="11"/>
        <rFont val="Calibri"/>
        <family val="2"/>
        <scheme val="minor"/>
      </rPr>
      <t xml:space="preserve"> average crop yield for area of land for two or three relevant 'indicator' crops</t>
    </r>
  </si>
  <si>
    <t>Relative Yield Gap = 1 - (seasonal Ya / Ymax or Yp)</t>
  </si>
  <si>
    <r>
      <rPr>
        <b/>
        <sz val="11"/>
        <color theme="1"/>
        <rFont val="Calibri"/>
        <family val="2"/>
        <scheme val="minor"/>
      </rPr>
      <t>Relative Et = seasonal Eta / Seasonal Etp</t>
    </r>
    <r>
      <rPr>
        <sz val="11"/>
        <color theme="1"/>
        <rFont val="Calibri"/>
        <family val="2"/>
        <scheme val="minor"/>
      </rPr>
      <t xml:space="preserve">
- need crop type
- V.good on monoculture
- practical on mixed crops, with ground truthing, machine learning
- crop mapping as small as 10m pixels
</t>
    </r>
    <r>
      <rPr>
        <b/>
        <sz val="11"/>
        <color theme="1"/>
        <rFont val="Calibri"/>
        <family val="2"/>
        <scheme val="minor"/>
      </rPr>
      <t xml:space="preserve">
Relative Water Deficit = 1 - (seasonal Eta/Et max)
</t>
    </r>
    <r>
      <rPr>
        <sz val="11"/>
        <color theme="1"/>
        <rFont val="Calibri"/>
        <family val="2"/>
        <scheme val="minor"/>
      </rPr>
      <t>can also inform on yield deficit</t>
    </r>
  </si>
  <si>
    <r>
      <rPr>
        <b/>
        <sz val="11"/>
        <rFont val="Calibri"/>
        <family val="2"/>
        <scheme val="minor"/>
      </rPr>
      <t>Water productivity</t>
    </r>
    <r>
      <rPr>
        <sz val="11"/>
        <rFont val="Calibri"/>
        <family val="2"/>
        <scheme val="minor"/>
      </rPr>
      <t>: average crop yield per unit of water evaporated</t>
    </r>
  </si>
  <si>
    <t>Irrigated area mapping - time-series trend (min 4 years)</t>
  </si>
  <si>
    <t>Likert scale (1 to 5) : 1=not at all;  5=fully-flexible</t>
  </si>
  <si>
    <t>method</t>
  </si>
  <si>
    <t>calculation</t>
  </si>
  <si>
    <t>definition and conditions</t>
  </si>
  <si>
    <t>Detailed Indicators - Description</t>
  </si>
  <si>
    <t>Remote sensing method</t>
  </si>
  <si>
    <t>Primary data collection method</t>
  </si>
  <si>
    <t>High-level Indicator</t>
  </si>
  <si>
    <r>
      <rPr>
        <b/>
        <sz val="11"/>
        <color theme="1"/>
        <rFont val="Calibri"/>
        <family val="2"/>
        <scheme val="minor"/>
      </rPr>
      <t xml:space="preserve">Transport efficiency: </t>
    </r>
    <r>
      <rPr>
        <sz val="11"/>
        <color theme="1"/>
        <rFont val="Calibri"/>
        <family val="2"/>
        <scheme val="minor"/>
      </rPr>
      <t>Efficiency of bulk water transmission system (boundary with distribution system to be defined in each scheme)</t>
    </r>
  </si>
  <si>
    <r>
      <rPr>
        <b/>
        <sz val="11"/>
        <color theme="1"/>
        <rFont val="Calibri"/>
        <family val="2"/>
        <scheme val="minor"/>
      </rPr>
      <t>Distribution efficiency:</t>
    </r>
    <r>
      <rPr>
        <sz val="11"/>
        <color theme="1"/>
        <rFont val="Calibri"/>
        <family val="2"/>
        <scheme val="minor"/>
      </rPr>
      <t xml:space="preserve"> Efficiency of distribution to the water-user offtake (delivery boundary to be defined for each scheme, ie. farmer / WUA / other) </t>
    </r>
  </si>
  <si>
    <r>
      <rPr>
        <b/>
        <sz val="11"/>
        <color theme="1"/>
        <rFont val="Calibri"/>
        <family val="2"/>
        <scheme val="minor"/>
      </rPr>
      <t xml:space="preserve">Water Consumption Uniformity (WCU), </t>
    </r>
    <r>
      <rPr>
        <sz val="11"/>
        <color theme="1"/>
        <rFont val="Calibri"/>
        <family val="2"/>
        <scheme val="minor"/>
      </rPr>
      <t>coefficient of variation of Eta over the season (3 to 4 year trend if possible).</t>
    </r>
  </si>
  <si>
    <t xml:space="preserve">Irrigated area (ha) / serviceable area (ha) </t>
  </si>
  <si>
    <t>[ sum of all crop areas that were irrigated in the year (ha) ] / serviceable area (ha)</t>
  </si>
  <si>
    <t>Proportion of the command area (that could otherwise be cropped under irrigation) that is 'lost' to salinization or waterlogging</t>
  </si>
  <si>
    <t>sum of waterlogged and salinized areas not suited for production / command area</t>
  </si>
  <si>
    <r>
      <rPr>
        <b/>
        <sz val="11"/>
        <color theme="1"/>
        <rFont val="Calibri"/>
        <family val="2"/>
        <scheme val="minor"/>
      </rPr>
      <t>Irrigated area mapping</t>
    </r>
    <r>
      <rPr>
        <sz val="11"/>
        <color theme="1"/>
        <rFont val="Calibri"/>
        <family val="2"/>
        <scheme val="minor"/>
      </rPr>
      <t xml:space="preserve"> - time-series trend (min 4 seasons / years)</t>
    </r>
  </si>
  <si>
    <t>Productivity</t>
  </si>
  <si>
    <t xml:space="preserve">water productivity = Yield (kg/ha) / (ETa (mm/season) x 10) </t>
  </si>
  <si>
    <r>
      <rPr>
        <b/>
        <sz val="11"/>
        <color theme="1"/>
        <rFont val="Calibri"/>
        <family val="2"/>
        <scheme val="minor"/>
      </rPr>
      <t xml:space="preserve">Coefficient of Variation of ETa / Etp </t>
    </r>
    <r>
      <rPr>
        <sz val="11"/>
        <color theme="1"/>
        <rFont val="Calibri"/>
        <family val="2"/>
        <scheme val="minor"/>
      </rPr>
      <t xml:space="preserve">
(on a 10 day ideally, or at least a montly timeline)
- not useful at whole scheme boundary
- only useful at comparative sub-scheme level (eg. tertiary WUA / top.tail end etc.)
</t>
    </r>
  </si>
  <si>
    <t>Price of water (USD/ha) / Gross Margin for three indicator crops (USD/ha)</t>
  </si>
  <si>
    <t>Sustainability</t>
  </si>
  <si>
    <t>Environmental Stewardship</t>
  </si>
  <si>
    <r>
      <rPr>
        <b/>
        <sz val="11"/>
        <color theme="1"/>
        <rFont val="Calibri"/>
        <family val="2"/>
        <scheme val="minor"/>
      </rPr>
      <t xml:space="preserve">Inclusion in processes: </t>
    </r>
    <r>
      <rPr>
        <sz val="11"/>
        <color theme="1"/>
        <rFont val="Calibri"/>
        <family val="2"/>
        <scheme val="minor"/>
      </rPr>
      <t xml:space="preserve"> Extent to which water users are involved in accountability processes; involving elements of awareness and trust.</t>
    </r>
  </si>
  <si>
    <t>Akiruba et al 2020</t>
  </si>
  <si>
    <t>Iskandarani et al. 2021; perscomms Poolad</t>
  </si>
  <si>
    <t>iOF team; perscomms Poolad</t>
  </si>
  <si>
    <t>IPTRID 2001 … OR
Iskandarani et al. 2021; perscomms Poolad</t>
  </si>
  <si>
    <t>iOF team;perscomms Poolad</t>
  </si>
  <si>
    <t>IPTRID 2001; perscomms Poolad</t>
  </si>
  <si>
    <t>Burt and Styles 2004; perscomms Poolad</t>
  </si>
  <si>
    <t>I&amp;D GovResBook
Molden et al. 2007; perscomms Poolad</t>
  </si>
  <si>
    <t>Indicator data</t>
  </si>
  <si>
    <t>Average of the lowest two (of four) indicators</t>
  </si>
  <si>
    <r>
      <rPr>
        <b/>
        <sz val="11"/>
        <color theme="1"/>
        <rFont val="Calibri"/>
        <family val="2"/>
        <scheme val="minor"/>
      </rPr>
      <t>Composite measure from indicators</t>
    </r>
    <r>
      <rPr>
        <sz val="11"/>
        <color theme="1"/>
        <rFont val="Calibri"/>
        <family val="2"/>
        <scheme val="minor"/>
      </rPr>
      <t>:  1.Adequacy (seasonal volume); 10.Accountability (awareness/trust); 13.Operational sustainability; and 16.Affordability</t>
    </r>
  </si>
  <si>
    <t>Procedures exist, but no specific tool (paper recording and transmlission) 
No global monitoring
Ditch-riders act ad-hoc as communication channel</t>
  </si>
  <si>
    <t>Call center system able to record and track complaints and inquiries   
Centralized, computerized recording system
At least one person assigned to grievance redress at Customer Service Dept
Ditch-riders trained and linked to grievance process</t>
  </si>
  <si>
    <t>At least two mediums for submission; Ditchrider, and one at least one electronic (e.g. call center and Operator website)  
Centralized, computerized recording system
At least one person assigned to grievance redress at Customer Service Dept
Convenient ways to communicate real-time status to customer</t>
  </si>
  <si>
    <t xml:space="preserve">Multiple and convenient methods, including kiosks and social media avenues to submit grievance
System automatically links with technical systems
Grievance redress unit adequately staffed and new staff trained on procedures 
Convenient ways for customers to access status on demand, including information about how and when the complaint or inquiry will be resolved
</t>
  </si>
  <si>
    <r>
      <t xml:space="preserve">Tariff analysis and setting for </t>
    </r>
    <r>
      <rPr>
        <u/>
        <sz val="10"/>
        <rFont val="Calibri"/>
        <family val="2"/>
        <scheme val="minor"/>
      </rPr>
      <t xml:space="preserve">OPEX recovery only. </t>
    </r>
    <r>
      <rPr>
        <sz val="10"/>
        <rFont val="Calibri"/>
        <family val="2"/>
        <scheme val="minor"/>
      </rPr>
      <t xml:space="preserve">
Some tariff evolution in the past but no formal established mecanism.</t>
    </r>
  </si>
  <si>
    <r>
      <t xml:space="preserve">Full-cost recovery tariff analysis (OPEX, depreciation, and Maintenance) with disaggregation by customer category for </t>
    </r>
    <r>
      <rPr>
        <u/>
        <sz val="10"/>
        <rFont val="Calibri"/>
        <family val="2"/>
        <scheme val="minor"/>
      </rPr>
      <t xml:space="preserve">1-year period. </t>
    </r>
    <r>
      <rPr>
        <sz val="10"/>
        <rFont val="Calibri"/>
        <family val="2"/>
        <scheme val="minor"/>
      </rPr>
      <t xml:space="preserve">
Established  mechanism for adjusting the fee annually based on the analysis.</t>
    </r>
  </si>
  <si>
    <r>
      <t xml:space="preserve">Full-cost recovery tariff analysis (OPEX, depreciation, and Maintenance) with disaggregation by customer category for </t>
    </r>
    <r>
      <rPr>
        <u/>
        <sz val="10"/>
        <rFont val="Calibri"/>
        <family val="2"/>
        <scheme val="minor"/>
      </rPr>
      <t>multi-year period</t>
    </r>
    <r>
      <rPr>
        <sz val="10"/>
        <rFont val="Calibri"/>
        <family val="2"/>
        <scheme val="minor"/>
      </rPr>
      <t>. 
Established  mechanism for annual fee based on  analyses. 
Evolution of the tariff grid for new types of use.</t>
    </r>
  </si>
  <si>
    <r>
      <t xml:space="preserve">Detailed tariff </t>
    </r>
    <r>
      <rPr>
        <u/>
        <sz val="10"/>
        <rFont val="Calibri"/>
        <family val="2"/>
        <scheme val="minor"/>
      </rPr>
      <t>and cost of service analyses</t>
    </r>
    <r>
      <rPr>
        <sz val="10"/>
        <rFont val="Calibri"/>
        <family val="2"/>
        <scheme val="minor"/>
      </rPr>
      <t>, updated annually.  
Established  mecanism for adjusting the fee annually based on  analyses. 
Evolution of the tariff grid for new types of use.</t>
    </r>
  </si>
  <si>
    <t>Analyze adequacy and reliability data for worst Sdev., whichever the widest variation around the mean. Standard error to be considered.</t>
  </si>
  <si>
    <r>
      <t xml:space="preserve">1 - [Highest Std Dev of </t>
    </r>
    <r>
      <rPr>
        <u/>
        <sz val="11"/>
        <color theme="1"/>
        <rFont val="Calibri"/>
        <family val="2"/>
        <scheme val="minor"/>
      </rPr>
      <t xml:space="preserve">either </t>
    </r>
    <r>
      <rPr>
        <sz val="11"/>
        <color theme="1"/>
        <rFont val="Calibri"/>
        <family val="2"/>
        <scheme val="minor"/>
      </rPr>
      <t>adequacy or reliability / mean]</t>
    </r>
  </si>
  <si>
    <t>Operator CEO or exective is sometimes subjected to competitive hiring processes</t>
  </si>
  <si>
    <t>Assets and
projects 
ownership</t>
  </si>
  <si>
    <t>Operator roles and functions</t>
  </si>
  <si>
    <t>Design Adequacy</t>
  </si>
  <si>
    <t>Generally not adapted to the purpose</t>
  </si>
  <si>
    <t xml:space="preserve">Poor </t>
  </si>
  <si>
    <t>Some capacities are  not adapted to the intended purpose</t>
  </si>
  <si>
    <t>Capacities globally adapted to the intended purpose</t>
  </si>
  <si>
    <t>Water management (flows, pressures, volumes and levels) at the headworks and in the transport works, up to the entrance of the distribution networks</t>
  </si>
  <si>
    <t>Drainage of excess water from the plots to the discharge points outside the distribution networks.</t>
  </si>
  <si>
    <t>Water management (flows, pressures, volumes, levels) in the distribution networks up to the users.</t>
  </si>
  <si>
    <t xml:space="preserve">Budgeting, Cash Flow Management, Accounting and Financial Reporting, Auditing and Risk Management, Financial Modelling and Forecasting </t>
  </si>
  <si>
    <t>Customer Relationship Management, Flow measurement for billings purposes, Billing, Fee Collection</t>
  </si>
  <si>
    <t>Human Resources Management and Development, Recruitment and Promotion, Compensation, Performance Management, Human-Capital and Wellbeing Management Strategy</t>
  </si>
  <si>
    <t>Involvement in basin and sub-basin water resource management activities (at the scheme level or supra)</t>
  </si>
  <si>
    <t>Qualitative and/or quantitative management of water discharges in relation to the control of environmental impacts</t>
  </si>
  <si>
    <t>Planning of infrastructure enhancement, transformation, or extension</t>
  </si>
  <si>
    <t>Record of assets in the irrigation schemes (types, working condition), monitoring and update.</t>
  </si>
  <si>
    <t>Credit to the farmers or WUAs</t>
  </si>
  <si>
    <t>Market-driven approach for creating sustainable, inclusive and economically viable supply chains</t>
  </si>
  <si>
    <t>Development of land resources and planning of their uses</t>
  </si>
  <si>
    <t>Training or technical advice to the farmers and/or farmers associations for improved agricultural practices and productivity</t>
  </si>
  <si>
    <t>Capacity building for irrigation and drainage at the plot level</t>
  </si>
  <si>
    <t>Capacity building for irrigation and drainage services managed by the WUA</t>
  </si>
  <si>
    <t>Capacity building for financial, commercial and human resources management by the WUA</t>
  </si>
  <si>
    <t>Capacity building for institutional setup of the WUA (board, technical office, policies, procedures…)</t>
  </si>
  <si>
    <t>to make choices, to decide between different options according to the availability of material and financial resources.</t>
  </si>
  <si>
    <t>To allocate financial resources from its own budget. For example, the state finances the new perimeters, and their realization can be entrusted to an operator</t>
  </si>
  <si>
    <t>Description</t>
  </si>
  <si>
    <t>ROLES - for a specific action, the roles are :</t>
  </si>
  <si>
    <t>Not to be the main protagonist in the implementation, but to participate in (eg. beneficiaries may participate in the maintenance of works without being responsible for them)</t>
  </si>
  <si>
    <r>
      <rPr>
        <b/>
        <sz val="10"/>
        <rFont val="Calibri"/>
        <family val="2"/>
        <scheme val="minor"/>
      </rPr>
      <t>Time-based:</t>
    </r>
    <r>
      <rPr>
        <sz val="10"/>
        <rFont val="Calibri"/>
        <family val="2"/>
        <scheme val="minor"/>
      </rPr>
      <t xml:space="preserve"> Registration of irrigation / water-supply time duration</t>
    </r>
  </si>
  <si>
    <t>CANALS:Effectiveness of compliance-enforcement methods to deal with defaulters</t>
  </si>
  <si>
    <t>Physical realization of the above projects / construction</t>
  </si>
  <si>
    <t>Water Users Served</t>
  </si>
  <si>
    <t>Yes (X)</t>
  </si>
  <si>
    <t>Users (total, including users with and without regular contract)</t>
  </si>
  <si>
    <t>Agricultural customers</t>
  </si>
  <si>
    <t>Types</t>
  </si>
  <si>
    <t>Volumes</t>
  </si>
  <si>
    <t>Volume drawn</t>
  </si>
  <si>
    <t>Mm3</t>
  </si>
  <si>
    <t>Distribution efficiency (volume distributed/volume drawn)</t>
  </si>
  <si>
    <t>ha</t>
  </si>
  <si>
    <t>TOTAL</t>
  </si>
  <si>
    <t>Equipped area</t>
  </si>
  <si>
    <t>total command area (ha)</t>
  </si>
  <si>
    <t>Drained area</t>
  </si>
  <si>
    <t>total area supplied with drainage services (ha)</t>
  </si>
  <si>
    <t>Annual cultivated area</t>
  </si>
  <si>
    <t>Total cultivated area - irrigated or not (ha)</t>
  </si>
  <si>
    <t>Billing periodicity</t>
  </si>
  <si>
    <t>Annual or seasonnal billing</t>
  </si>
  <si>
    <t>Annual billed volume</t>
  </si>
  <si>
    <t>Total volume billed per year/ per season</t>
  </si>
  <si>
    <t>Annual billed area</t>
  </si>
  <si>
    <t>Total area billed per year/ per season</t>
  </si>
  <si>
    <t xml:space="preserve">Farm billing rate </t>
  </si>
  <si>
    <t>Number of farmers billed per year/ per season</t>
  </si>
  <si>
    <t>Fees collection rate</t>
  </si>
  <si>
    <t>Farm typology</t>
  </si>
  <si>
    <t>% farms</t>
  </si>
  <si>
    <t>Total surface</t>
  </si>
  <si>
    <t>Number of farms</t>
  </si>
  <si>
    <t>Approx. %</t>
  </si>
  <si>
    <t>Privately owned</t>
  </si>
  <si>
    <t>Average surface</t>
  </si>
  <si>
    <t>Water Source</t>
  </si>
  <si>
    <t>System (transport) Type</t>
  </si>
  <si>
    <t>River</t>
  </si>
  <si>
    <t>Open canals</t>
  </si>
  <si>
    <t>Groundwater</t>
  </si>
  <si>
    <t>Piped</t>
  </si>
  <si>
    <t>Storage</t>
  </si>
  <si>
    <t>Mixed (canal and pipe)</t>
  </si>
  <si>
    <t>Method of Abstraction</t>
  </si>
  <si>
    <t>System (distribution) Type</t>
  </si>
  <si>
    <t>Pumped</t>
  </si>
  <si>
    <t>Gravity</t>
  </si>
  <si>
    <t>Artesian</t>
  </si>
  <si>
    <t>Irrigation service</t>
  </si>
  <si>
    <t>On-demand</t>
  </si>
  <si>
    <t>Rotational water allocation</t>
  </si>
  <si>
    <t>Periodicity (if water turn)</t>
  </si>
  <si>
    <t>days</t>
  </si>
  <si>
    <t>Method of Drainage</t>
  </si>
  <si>
    <t>Controlled</t>
  </si>
  <si>
    <t>Staff</t>
  </si>
  <si>
    <t>Water Resources Availability</t>
  </si>
  <si>
    <t>Climate</t>
  </si>
  <si>
    <t>Abundant</t>
  </si>
  <si>
    <t>Arid</t>
  </si>
  <si>
    <t>Sufficient</t>
  </si>
  <si>
    <t>Semi-arid</t>
  </si>
  <si>
    <t>Water short</t>
  </si>
  <si>
    <t>Humid</t>
  </si>
  <si>
    <t>Water resource availability</t>
  </si>
  <si>
    <t>Physical resource availability / theoretical allocation</t>
  </si>
  <si>
    <t>System capacity</t>
  </si>
  <si>
    <t>Maximum possible flow / maximum irrigation demand</t>
  </si>
  <si>
    <t>System condition</t>
  </si>
  <si>
    <t>Functional command area / total constructed (equipped ?) area</t>
  </si>
  <si>
    <t>When no data - Approx. estimation by technical local of the area  (% of total area)</t>
  </si>
  <si>
    <t>When no data - Estimation by local staff on likert scale (1-very poor, 5- very good)</t>
  </si>
  <si>
    <t>Approx. ratio estimation</t>
  </si>
  <si>
    <t>Approx. ratio estimation or likert scale</t>
  </si>
  <si>
    <t>Approx. ratio estimation - not always relevant, many palces only have one irrigaiton season</t>
  </si>
  <si>
    <t>we suggest changing the ratio to 1000 ha (instead of 10 000 ha which is not  relevant for open channels systems)</t>
  </si>
  <si>
    <r>
      <t xml:space="preserve">No. of professionals (degree/diploma qualified  / </t>
    </r>
    <r>
      <rPr>
        <b/>
        <sz val="11"/>
        <color theme="9" tint="-0.249977111117893"/>
        <rFont val="Calibri"/>
        <family val="2"/>
        <scheme val="minor"/>
      </rPr>
      <t>1,000 ha</t>
    </r>
    <r>
      <rPr>
        <sz val="11"/>
        <color theme="1"/>
        <rFont val="Calibri"/>
        <family val="2"/>
        <scheme val="minor"/>
      </rPr>
      <t>) based on different types of irrigation schemes</t>
    </r>
  </si>
  <si>
    <t>remote sensing would be useful to compensate lack of accurate data</t>
  </si>
  <si>
    <t>Since it is a ratio, the figures can be in local currency</t>
  </si>
  <si>
    <t>Since it is a ratio, the figures can be in local currency 
Probably impossible to calculate at local level in multi-level organizations</t>
  </si>
  <si>
    <t>The calculation does not seem relevant when there are important gaps between ratios.</t>
  </si>
  <si>
    <t>Capability Levels</t>
  </si>
  <si>
    <t>Implementing</t>
  </si>
  <si>
    <t>Sustaining</t>
  </si>
  <si>
    <t>Innovating</t>
  </si>
  <si>
    <t>Advancing</t>
  </si>
  <si>
    <t>Operator name</t>
  </si>
  <si>
    <t>Approx.  Volume distributed</t>
  </si>
  <si>
    <t>Main types of crops in the last calendar year</t>
  </si>
  <si>
    <t>Area (ha)</t>
  </si>
  <si>
    <t>Irrigation allocation (cu.m/ha)</t>
  </si>
  <si>
    <t>Scheme Area and Utilization</t>
  </si>
  <si>
    <t>Definition/Unit</t>
  </si>
  <si>
    <t>Functional area</t>
  </si>
  <si>
    <t>total area that can be supplied with services (ha)</t>
  </si>
  <si>
    <t>Functional area as percentage of equipped area</t>
  </si>
  <si>
    <t>Conjunctive water use  for irrigation</t>
  </si>
  <si>
    <t>scheme water only (ha)</t>
  </si>
  <si>
    <t>supplemented with  individual infrastructure (well, river pumping)</t>
  </si>
  <si>
    <t>Annual irrigated area under contract</t>
  </si>
  <si>
    <t>Total area under a service delivery contract with the operator</t>
  </si>
  <si>
    <t>Contracted area as percentage of functional area</t>
  </si>
  <si>
    <t>&lt; 0,5 ha</t>
  </si>
  <si>
    <t>0,5-1 ha</t>
  </si>
  <si>
    <t>Publicly owned (Gov lease to farmers)</t>
  </si>
  <si>
    <t>1-2 ha</t>
  </si>
  <si>
    <t>Approx % of farmers operating under leases (Gov or private)</t>
  </si>
  <si>
    <t>2-5 ha</t>
  </si>
  <si>
    <t>Annual land rental price on the scheme (MAX / ha)</t>
  </si>
  <si>
    <t>Above 5 ha</t>
  </si>
  <si>
    <t>Annual land rental price on the scheme (MIN / ha)</t>
  </si>
  <si>
    <t>Are land rental agreements formalized (written/signed)</t>
  </si>
  <si>
    <t>If pumped yes</t>
  </si>
  <si>
    <t>Developing</t>
  </si>
  <si>
    <t>Comments on this indicator:
Potential contradiction between reliability and the definition of the indicator (Frequency of disruptions)
Change the formula to ?
Ratio = No. of days X Area that services are disrupted) / (total days in season X total irrigated area</t>
  </si>
  <si>
    <t>iOF CAPABILITY PROGRESSION - Technical Operations</t>
  </si>
  <si>
    <t>iOF CAPABILITY PROGRESSION - Strategy</t>
  </si>
  <si>
    <t>iOF CAPABILITY PROGRESSION - Financial</t>
  </si>
  <si>
    <t>iOF CAPABILITY PROGRESSION - Enabling Environment</t>
  </si>
  <si>
    <t>it seems necessary to distinguish actual users of the water and contracted entities when there is an intermediate between the operator and the farmers (such as WUA)</t>
  </si>
  <si>
    <t>What is the volume withdrawn to supply the perimeter ?</t>
  </si>
  <si>
    <t>What is the approximate volume distributed to customers ?</t>
  </si>
  <si>
    <t>Proportion of the delivered volume for agriculture</t>
  </si>
  <si>
    <t xml:space="preserve">What are the main kind of crops ? </t>
  </si>
  <si>
    <t>Approximation, annual value or period, give dates (if relevant)</t>
  </si>
  <si>
    <t>Give approximate surface and season (months) for annual crops</t>
  </si>
  <si>
    <t>What is the total area supplied with drainage service ?</t>
  </si>
  <si>
    <t>What is the annual irrigated area (surface water only) ?</t>
  </si>
  <si>
    <t>What is the annual irrigated area (ground water / conjunctive use) ?</t>
  </si>
  <si>
    <t>What is the annual area under contract with SRBO ?</t>
  </si>
  <si>
    <t>What is the annual cultivated area ?</t>
  </si>
  <si>
    <t>What is the billing periodicity : annual, per season ? How many season ? Specify the months</t>
  </si>
  <si>
    <t>What is the total amount billed for the period</t>
  </si>
  <si>
    <t>How many farmers are billed per period ?</t>
  </si>
  <si>
    <t>What is the collection rate per period ? Or annual ?</t>
  </si>
  <si>
    <t>What is the farm structure : number of famers and total surface per category of size ?</t>
  </si>
  <si>
    <t>What is the average farm surface in the scheme ?</t>
  </si>
  <si>
    <t>What is the land tenure status (% of privately owned land, …) ?</t>
  </si>
  <si>
    <t>What is the farming mode (% of indirect and direct farming) ?</t>
  </si>
  <si>
    <t>What is the water resource ?</t>
  </si>
  <si>
    <t>What is the method of abstraction (pumped, gravity,…) ?</t>
  </si>
  <si>
    <t>What is the transport infrastructure made of (canals, pipes, both) ?</t>
  </si>
  <si>
    <t>What is the distribution infrastructure made of (canals, pipes, both) ?</t>
  </si>
  <si>
    <t xml:space="preserve">Can farmers get water on-demand ? </t>
  </si>
  <si>
    <t>Is the water distributed on a rotational allocation system ?</t>
  </si>
  <si>
    <t>How often do farmers receive water ?</t>
  </si>
  <si>
    <t>What is the drainage method (gravity, pumped, controlled) ?</t>
  </si>
  <si>
    <t>How many people (technical and administrative staff) work at this level or organization) ?</t>
  </si>
  <si>
    <t>How many people (technical and administrative staff) work on this specific scheme ?</t>
  </si>
  <si>
    <t>Decides</t>
  </si>
  <si>
    <t>Finances</t>
  </si>
  <si>
    <t>Implements</t>
  </si>
  <si>
    <t>Participates</t>
  </si>
  <si>
    <t>Delivery (tertiary)</t>
  </si>
  <si>
    <t>Maintenance and upkeep of the bulk water infrastructure defined above.</t>
  </si>
  <si>
    <t>Maintenance and upkeep of the distribution and delivery system</t>
  </si>
  <si>
    <t>Maintenance and upkeep of the drainage system</t>
  </si>
  <si>
    <t>Technical design studies and construction supervision capacities for the above projects</t>
  </si>
  <si>
    <t>System element</t>
  </si>
  <si>
    <t>Customers (total users with regular contract)</t>
  </si>
  <si>
    <t>Agricultural water use volume % (agric volume / total volume distributed)</t>
  </si>
  <si>
    <t>Rental price: indicate currency - this is useful to compare with irrigation service fee, and affordability of both</t>
  </si>
  <si>
    <t>What is the approximate distribution efficiency ?</t>
  </si>
  <si>
    <t>Land tenure status/rental prices</t>
  </si>
  <si>
    <t>Context</t>
  </si>
  <si>
    <t>Schematic representation of stakeholders functions</t>
  </si>
  <si>
    <t>And/Or</t>
  </si>
  <si>
    <t>Intakes</t>
  </si>
  <si>
    <t>Physical and operational condition</t>
  </si>
  <si>
    <t>Sediment and vegetation on substantial sections. Monitoring and removal management plan implemented</t>
  </si>
  <si>
    <t>Most of the control gates on the main canals are functional though in poor condition or heavily aged.</t>
  </si>
  <si>
    <t>Pipelines (pumping stations)</t>
  </si>
  <si>
    <t>Distribution (there are no pipelines and pumping stations?)</t>
  </si>
  <si>
    <t>Infrastructure diagnosis</t>
  </si>
  <si>
    <t>CANALS: Flow measurement equipment at customer delivery point</t>
  </si>
  <si>
    <t xml:space="preserve">CANALS: Flow measurement equipment at WUO (if any) delivery point </t>
  </si>
  <si>
    <t>Performance indicators</t>
  </si>
  <si>
    <r>
      <t>Action planning</t>
    </r>
    <r>
      <rPr>
        <i/>
        <sz val="9"/>
        <color theme="0"/>
        <rFont val="Calibri"/>
        <family val="2"/>
        <scheme val="minor"/>
      </rPr>
      <t xml:space="preserve">
(make the connection with Commercial maturity: Customer Relationship Management)</t>
    </r>
  </si>
  <si>
    <r>
      <t>Tariffs setting autonomy ?</t>
    </r>
    <r>
      <rPr>
        <b/>
        <sz val="9"/>
        <color theme="0"/>
        <rFont val="Calibri"/>
        <family val="2"/>
        <scheme val="minor"/>
      </rPr>
      <t xml:space="preserve">
</t>
    </r>
    <r>
      <rPr>
        <i/>
        <sz val="9"/>
        <color theme="0"/>
        <rFont val="Calibri"/>
        <family val="2"/>
        <scheme val="minor"/>
      </rPr>
      <t>(make the connection with Commercial maturity: Billing)</t>
    </r>
  </si>
  <si>
    <t>No set tariffs - Definition according to political considerations or local favoritism</t>
  </si>
  <si>
    <r>
      <t>Monitoring, evaluation and reporting</t>
    </r>
    <r>
      <rPr>
        <i/>
        <sz val="11"/>
        <color theme="0"/>
        <rFont val="Calibri"/>
        <family val="2"/>
        <scheme val="minor"/>
      </rPr>
      <t xml:space="preserve"> </t>
    </r>
    <r>
      <rPr>
        <i/>
        <sz val="9"/>
        <color theme="0"/>
        <rFont val="Calibri"/>
        <family val="2"/>
        <scheme val="minor"/>
      </rPr>
      <t xml:space="preserve">
(make the connection with Commercial maturity: Customer satisfaction feedback)</t>
    </r>
  </si>
  <si>
    <r>
      <t xml:space="preserve">Water users organization </t>
    </r>
    <r>
      <rPr>
        <b/>
        <sz val="9"/>
        <color theme="0"/>
        <rFont val="Calibri"/>
        <family val="2"/>
        <scheme val="minor"/>
      </rPr>
      <t xml:space="preserve">
</t>
    </r>
    <r>
      <rPr>
        <i/>
        <sz val="9"/>
        <color theme="0"/>
        <rFont val="Calibri"/>
        <family val="2"/>
        <scheme val="minor"/>
      </rPr>
      <t>(make the connection with Commercial maturity : Water user Organisation (if any) as intermediary between service provider and customer)</t>
    </r>
  </si>
  <si>
    <r>
      <t>Operator processes and manuals</t>
    </r>
    <r>
      <rPr>
        <b/>
        <sz val="9"/>
        <color theme="0"/>
        <rFont val="Calibri"/>
        <family val="2"/>
        <scheme val="minor"/>
      </rPr>
      <t xml:space="preserve"> </t>
    </r>
    <r>
      <rPr>
        <i/>
        <sz val="9"/>
        <color theme="0"/>
        <rFont val="Calibri"/>
        <family val="2"/>
        <scheme val="minor"/>
      </rPr>
      <t>(administrative only - O&amp;M in Technical maturity)</t>
    </r>
  </si>
  <si>
    <t>iOF CAPABILITY PROGRESSION -Human Resources Management</t>
  </si>
  <si>
    <r>
      <t xml:space="preserve">No clear job descriptions or role profiles </t>
    </r>
    <r>
      <rPr>
        <strike/>
        <sz val="10"/>
        <rFont val="Calibri"/>
        <family val="2"/>
        <scheme val="minor"/>
      </rPr>
      <t>that are aligned to strategic intent of the organization</t>
    </r>
  </si>
  <si>
    <t>Number of farms supplied by the operator ?</t>
  </si>
  <si>
    <t>Consumption / Bill transmission</t>
  </si>
  <si>
    <t>Metering</t>
  </si>
  <si>
    <t>Here or commercial ?</t>
  </si>
  <si>
    <t>Why (utility ?) and why here ?</t>
  </si>
  <si>
    <t>WRM</t>
  </si>
  <si>
    <t>O&amp;M</t>
  </si>
  <si>
    <t>K&amp;A</t>
  </si>
  <si>
    <t>HLS</t>
  </si>
  <si>
    <t>AM</t>
  </si>
  <si>
    <t>I&amp;O</t>
  </si>
  <si>
    <t>Utility ?</t>
  </si>
  <si>
    <t>to be reviewed if WUA tab is added</t>
  </si>
  <si>
    <t>Main subjects/themes</t>
  </si>
  <si>
    <t>Total number of users</t>
  </si>
  <si>
    <t>Total number of users with contracts (only relevant when significant number of unregulated uses)</t>
  </si>
  <si>
    <t>Water users agreements / service contracts (total)</t>
  </si>
  <si>
    <t>What is the total area which could be supplied with irrigation service ?</t>
  </si>
  <si>
    <t>Total area that is irrigated</t>
  </si>
  <si>
    <t>What is the total irrigated area  ?</t>
  </si>
  <si>
    <t>ratio calculation</t>
  </si>
  <si>
    <t>% of the irrigated area</t>
  </si>
  <si>
    <t>Irrigated area</t>
  </si>
  <si>
    <t>What is the total command area ? Including parts that are not currently functional</t>
  </si>
  <si>
    <t>Year N</t>
  </si>
  <si>
    <t>Year N-1</t>
  </si>
  <si>
    <t>Functional area / command area (%)</t>
  </si>
  <si>
    <t>Production season (months)</t>
  </si>
  <si>
    <t>Irrigated area as percentage of functional area</t>
  </si>
  <si>
    <t>irrigated area / functional area (%)</t>
  </si>
  <si>
    <t>Add as many years as possible/needed</t>
  </si>
  <si>
    <t>Collected fees / total billing (approx)</t>
  </si>
  <si>
    <t>Change the farm typology if needed</t>
  </si>
  <si>
    <t>ads as many lines as necessary and columns for years</t>
  </si>
  <si>
    <t>What ti the volume billed for the period ?</t>
  </si>
  <si>
    <t>Percentage billed volume 
compared to distributed volume</t>
  </si>
  <si>
    <t>Total volume billed per year/ volume distributed</t>
  </si>
  <si>
    <t>Percentage billed area 
compared to irrigated area</t>
  </si>
  <si>
    <t>Total area billed per year/ irrigated area</t>
  </si>
  <si>
    <t>Are there nonagricultural customers ? Which ones ?</t>
  </si>
  <si>
    <r>
      <t xml:space="preserve">Non-agricultural customers (if any) : </t>
    </r>
    <r>
      <rPr>
        <i/>
        <sz val="11"/>
        <color rgb="FF0070C0"/>
        <rFont val="Calibri"/>
        <family val="2"/>
        <scheme val="minor"/>
      </rPr>
      <t>give differents uses here</t>
    </r>
  </si>
  <si>
    <t>Supervisory authority (if relevant)</t>
  </si>
  <si>
    <t xml:space="preserve"> </t>
  </si>
  <si>
    <t>Name</t>
  </si>
  <si>
    <t>Role summary</t>
  </si>
  <si>
    <t>Infra.diag.</t>
  </si>
  <si>
    <t>Indicators</t>
  </si>
  <si>
    <t>Indic.graphs</t>
  </si>
  <si>
    <t>CAP. Technical</t>
  </si>
  <si>
    <t>CAP. Strategy</t>
  </si>
  <si>
    <t>CAP. Financial</t>
  </si>
  <si>
    <t>CAP. HRM</t>
  </si>
  <si>
    <t>CAP. External</t>
  </si>
  <si>
    <t>Key information and data on operator, schemes, crops and water ressources</t>
  </si>
  <si>
    <t xml:space="preserve">Operator' roles and functions - Stakeholders mapping </t>
  </si>
  <si>
    <t>Infrastructure diagnosis : Design Adequacy - Physical and operating conditions</t>
  </si>
  <si>
    <t>Performance indicators : description and calculation</t>
  </si>
  <si>
    <t>Graphs generated automatically from indicators</t>
  </si>
  <si>
    <t>iOF CAPABILITY PROGRESSION - Customers Services</t>
  </si>
  <si>
    <t>Capability progression for Customers Services, inluding Customer Relationship Management, Billing and Collection</t>
  </si>
  <si>
    <t>Capability progression for Technical operations, including Records of assets, O&amp;M strategy, procedures, methods and performance monitoring, Metering, Irrigation system performance monitoring, Water resource management, Operations, Maintenance and renovation, Non-revenue Water (NRW) and Canal systems (transmission and control)</t>
  </si>
  <si>
    <t>Capability progression for Strategy, inluding : Mission and vision, High level strategy, Commercial policy, Social and Environmental responsibility, Business Planning, Organizational structure and leadership, and Processes</t>
  </si>
  <si>
    <t>Capability progression for Financial operations, including Budgeting, Cash Flow Management, Accounting and Financial Reporting, Auditing and Risk Management and Financial Modelling and Forecasting</t>
  </si>
  <si>
    <t>Capability progression for HR management, including Human Resources Management and Development, Recruitment and Promotion, Compensation, Performance Management, and Human-Capital and Wellbeing Management Strategy</t>
  </si>
  <si>
    <t>Capability progression for Enabling Environment, including Legal and policy environment and Governance environment</t>
  </si>
  <si>
    <t>Back to table of Contents</t>
  </si>
  <si>
    <t>Number of schemes</t>
  </si>
  <si>
    <t>Municipality/Region</t>
  </si>
  <si>
    <t>Country</t>
  </si>
  <si>
    <t>1. Water users</t>
  </si>
  <si>
    <t>2. Volumes and crops</t>
  </si>
  <si>
    <t>3. Command and serviced area</t>
  </si>
  <si>
    <t>4. Billing</t>
  </si>
  <si>
    <t>5. Farm structure</t>
  </si>
  <si>
    <t>6. Infrastructure characteristics</t>
  </si>
  <si>
    <t>7. Operation and maintenance organization</t>
  </si>
  <si>
    <t>8. Water Resources and Climate</t>
  </si>
  <si>
    <t>9. Limiting Parameters</t>
  </si>
  <si>
    <t>List of tables</t>
  </si>
  <si>
    <t>Note : Identify the level estimated by the staff (developping, implementing,...) and fill the blank cells to better define what it means compared to suggested definition in orange cells (physical and operating conditions)</t>
  </si>
  <si>
    <t>Note : explain in what way design is poor, fair or good</t>
  </si>
  <si>
    <t>Functions' definition</t>
  </si>
  <si>
    <t>Examples of other functions : Farmers' water management, Agricultural development, Value chain development, Crédit, Land management, etc.</t>
  </si>
  <si>
    <t>I suggest we replace this by the "Other functions"</t>
  </si>
  <si>
    <t>Note : When there are several schemes with significant differences (crops, infrastructure, utilization,…), some tables (or the whole tab) can be duplicated - Fill cells in light orange (figures can be approximate) through interviews or documentation review</t>
  </si>
  <si>
    <t xml:space="preserve">Note : Even when there is limited quantitative data, performance indicators are useful:
- have participants rank main indicators from 1 to 5 and have the group analyse the results (ranking) and discrepencies
- use discussion on indicators (what they mean) to raise awareness on service performance </t>
  </si>
  <si>
    <t>Suggested alternatives</t>
  </si>
  <si>
    <t>For current situation assessment, identify the level estimated by the staff (Developping to innovating) and add more appropriate definition in blue cells when necessary. 
For future situation : use the green cells the same way</t>
  </si>
  <si>
    <t>Notes : Fill-in this matrix to help map out the main stakeholders roles, and identify gaps. Main stakeholders are : operators, ministry, WUA, etc. 
No need to fill in all the line items, but if important boxes are left empty, that is a gap that needs a response.</t>
  </si>
  <si>
    <t>Management of soils and/or biodiversity in relation to the control of environmental impacts - Actions to limit the impact of irrigation on soil degradation or biodiversity.</t>
  </si>
  <si>
    <t>to implement what has been decided</t>
  </si>
  <si>
    <t>Note : Delete the unnecessary levels and fill-in the main functions of each entity</t>
  </si>
  <si>
    <t>https://www.worldbank.org/en/topic/water-in-agriculture/publication/the-irrigation-operator-of-the-future-a-toolkit</t>
  </si>
  <si>
    <t>CAP.Customer</t>
  </si>
  <si>
    <t>More details in the iOF Users Guide</t>
  </si>
  <si>
    <r>
      <rPr>
        <sz val="14"/>
        <color theme="3"/>
        <rFont val="Calibri"/>
        <family val="2"/>
        <scheme val="minor"/>
      </rPr>
      <t xml:space="preserve">Unlock any tabs you need - </t>
    </r>
    <r>
      <rPr>
        <b/>
        <sz val="14"/>
        <color theme="3"/>
        <rFont val="Calibri"/>
        <family val="2"/>
        <scheme val="minor"/>
      </rPr>
      <t>no password</t>
    </r>
    <r>
      <rPr>
        <sz val="14"/>
        <color theme="3"/>
        <rFont val="Calibri"/>
        <family val="2"/>
        <scheme val="minor"/>
      </rPr>
      <t xml:space="preserve"> - but kindly share any improvements with</t>
    </r>
    <r>
      <rPr>
        <b/>
        <i/>
        <sz val="14"/>
        <color theme="3"/>
        <rFont val="Calibri"/>
        <family val="2"/>
        <scheme val="minor"/>
      </rPr>
      <t xml:space="preserve"> lcore@worldbank.org</t>
    </r>
  </si>
  <si>
    <t>Used in Round</t>
  </si>
  <si>
    <t>mainly 1</t>
  </si>
  <si>
    <t>mainly 2</t>
  </si>
  <si>
    <t>See Figure</t>
  </si>
  <si>
    <t>Performance graphs</t>
  </si>
  <si>
    <t>High-level</t>
  </si>
  <si>
    <t>Measurement</t>
  </si>
  <si>
    <t>ENTER Results 
(different units)</t>
  </si>
  <si>
    <t>Standardized Scores for graphics
(1 to 5)</t>
  </si>
  <si>
    <t>Remote sensing</t>
  </si>
  <si>
    <t>Results</t>
  </si>
  <si>
    <t>Primary data (quant. or qual.)</t>
  </si>
  <si>
    <t>y</t>
  </si>
  <si>
    <t xml:space="preserve">Relative Et = seasonal Eta / Seasonal Etp
</t>
  </si>
  <si>
    <t>Coefficient of Variation of ETa / Etp</t>
  </si>
  <si>
    <r>
      <rPr>
        <b/>
        <sz val="11"/>
        <color theme="1"/>
        <rFont val="Calibri"/>
        <family val="2"/>
        <scheme val="minor"/>
      </rPr>
      <t>Performance data variance option:</t>
    </r>
    <r>
      <rPr>
        <sz val="11"/>
        <color theme="1"/>
        <rFont val="Calibri"/>
        <family val="2"/>
        <scheme val="minor"/>
      </rPr>
      <t xml:space="preserve"> spatial </t>
    </r>
    <r>
      <rPr>
        <i/>
        <sz val="11"/>
        <color theme="1"/>
        <rFont val="Calibri"/>
        <family val="2"/>
        <scheme val="minor"/>
      </rPr>
      <t>variance</t>
    </r>
    <r>
      <rPr>
        <sz val="11"/>
        <color theme="1"/>
        <rFont val="Calibri"/>
        <family val="2"/>
        <scheme val="minor"/>
      </rPr>
      <t xml:space="preserve"> of adequacy and reliability combined set of data, applied to relevant blocks/units/WUA boundaries</t>
    </r>
  </si>
  <si>
    <t>Water Consumption Uniformity (WCU), coefficient of variation of Eta over the season (3 to 4 year trend if possible).</t>
  </si>
  <si>
    <t>Irrigated area mapping - time-series trend (min 4 seasons / years)</t>
  </si>
  <si>
    <t>No. of professionals (degree/diploma qualified  / 1,000 ha) based on different types of irrigation schemes</t>
  </si>
  <si>
    <r>
      <rPr>
        <b/>
        <sz val="11"/>
        <rFont val="Calibri"/>
        <family val="2"/>
        <scheme val="minor"/>
      </rPr>
      <t>Yield Gap:</t>
    </r>
    <r>
      <rPr>
        <sz val="11"/>
        <rFont val="Calibri"/>
        <family val="2"/>
        <scheme val="minor"/>
      </rPr>
      <t xml:space="preserve"> average crop yield for area of land for two or three relevant indicator crops</t>
    </r>
  </si>
  <si>
    <t>Cost of water service as a % of crop gross margin (for two or three selected indicator crops that inform re affordability)</t>
  </si>
  <si>
    <r>
      <rPr>
        <b/>
        <sz val="11"/>
        <color theme="1"/>
        <rFont val="Calibri"/>
        <family val="2"/>
        <scheme val="minor"/>
      </rPr>
      <t>Water quality of drainage releases</t>
    </r>
    <r>
      <rPr>
        <sz val="11"/>
        <color theme="1"/>
        <rFont val="Calibri"/>
        <family val="2"/>
        <scheme val="minor"/>
      </rPr>
      <t xml:space="preserve"> measured by proxy of a simple salinity index (downstream / upstream salinity ratio)</t>
    </r>
  </si>
  <si>
    <r>
      <rPr>
        <b/>
        <sz val="11"/>
        <color theme="1"/>
        <rFont val="Calibri"/>
        <family val="2"/>
        <scheme val="minor"/>
      </rPr>
      <t>Composite measure from indicators</t>
    </r>
    <r>
      <rPr>
        <sz val="11"/>
        <color theme="1"/>
        <rFont val="Calibri"/>
        <family val="2"/>
        <scheme val="minor"/>
      </rPr>
      <t>:  1.Adequacy (seasonal volume); 10.Accountability (awareness/trust); 13.Operational sustainability; 16.Affordability</t>
    </r>
  </si>
  <si>
    <t>High Level</t>
  </si>
  <si>
    <t>Irrigation and Drainange Services - Level of Performance</t>
  </si>
  <si>
    <t>Adequacy</t>
  </si>
  <si>
    <t>Quck link to TAB</t>
  </si>
  <si>
    <t>Back to Table of Contents</t>
  </si>
  <si>
    <t>Contents of the iOF Toolkit Spreadsheet</t>
  </si>
  <si>
    <t>Engineering  design</t>
  </si>
  <si>
    <t>Construction Works Supervision</t>
  </si>
  <si>
    <t>Asset management planning and monitoring</t>
  </si>
  <si>
    <t>Withdrawal and transport (bulk - main/secondary)</t>
  </si>
  <si>
    <t>Operator team human resources management</t>
  </si>
  <si>
    <t>Customer relations with farmers</t>
  </si>
  <si>
    <t>Fee collection from farmers</t>
  </si>
  <si>
    <t>Financial management (bank accounts)</t>
  </si>
  <si>
    <r>
      <rPr>
        <b/>
        <sz val="12"/>
        <color theme="1"/>
        <rFont val="Calibri"/>
        <family val="2"/>
        <scheme val="minor"/>
      </rPr>
      <t>Seasonal Volume:</t>
    </r>
    <r>
      <rPr>
        <sz val="12"/>
        <color theme="1"/>
        <rFont val="Calibri"/>
        <family val="2"/>
        <scheme val="minor"/>
      </rPr>
      <t xml:space="preserve"> Amount of water supplied by the operator in relation to the farmers demand (or allocation if not demand-based)</t>
    </r>
  </si>
  <si>
    <r>
      <rPr>
        <b/>
        <sz val="12"/>
        <color theme="1"/>
        <rFont val="Calibri"/>
        <family val="2"/>
        <scheme val="minor"/>
      </rPr>
      <t>Peak Flow:</t>
    </r>
    <r>
      <rPr>
        <sz val="12"/>
        <color theme="1"/>
        <rFont val="Calibri"/>
        <family val="2"/>
        <scheme val="minor"/>
      </rPr>
      <t xml:space="preserve"> The rate of supply during the peak period is adequate to irrigate the whole field</t>
    </r>
  </si>
  <si>
    <r>
      <rPr>
        <b/>
        <sz val="12"/>
        <color theme="1"/>
        <rFont val="Calibri"/>
        <family val="2"/>
        <scheme val="minor"/>
      </rPr>
      <t>Pressure:</t>
    </r>
    <r>
      <rPr>
        <sz val="12"/>
        <color theme="1"/>
        <rFont val="Calibri"/>
        <family val="2"/>
        <scheme val="minor"/>
      </rPr>
      <t xml:space="preserve"> The pressure (pipeline) or level difference (canal) is sufficient for the farmer to irrigate with his/her preferred system</t>
    </r>
  </si>
  <si>
    <r>
      <rPr>
        <b/>
        <sz val="12"/>
        <color theme="1"/>
        <rFont val="Calibri"/>
        <family val="2"/>
        <scheme val="minor"/>
      </rPr>
      <t>Drainage:</t>
    </r>
    <r>
      <rPr>
        <sz val="12"/>
        <color theme="1"/>
        <rFont val="Calibri"/>
        <family val="2"/>
        <scheme val="minor"/>
      </rPr>
      <t xml:space="preserve"> Excess water in the fields does not hinder production</t>
    </r>
  </si>
  <si>
    <r>
      <rPr>
        <b/>
        <sz val="12"/>
        <color theme="1"/>
        <rFont val="Calibri"/>
        <family val="2"/>
        <scheme val="minor"/>
      </rPr>
      <t>Frequency of disruptions</t>
    </r>
    <r>
      <rPr>
        <sz val="12"/>
        <color theme="1"/>
        <rFont val="Calibri"/>
        <family val="2"/>
        <scheme val="minor"/>
      </rPr>
      <t>: Service disruptions do not hinder irrigation activity.</t>
    </r>
  </si>
  <si>
    <r>
      <rPr>
        <b/>
        <sz val="12"/>
        <color theme="1"/>
        <rFont val="Calibri"/>
        <family val="2"/>
        <scheme val="minor"/>
      </rPr>
      <t xml:space="preserve">Timeliness of supply: </t>
    </r>
    <r>
      <rPr>
        <sz val="12"/>
        <color theme="1"/>
        <rFont val="Calibri"/>
        <family val="2"/>
        <scheme val="minor"/>
      </rPr>
      <t>Water is available at the agreed times</t>
    </r>
  </si>
  <si>
    <r>
      <rPr>
        <b/>
        <sz val="12"/>
        <color theme="1"/>
        <rFont val="Calibri"/>
        <family val="2"/>
        <scheme val="minor"/>
      </rPr>
      <t>Seasonal flexibility:</t>
    </r>
    <r>
      <rPr>
        <sz val="12"/>
        <color theme="1"/>
        <rFont val="Calibri"/>
        <family val="2"/>
        <scheme val="minor"/>
      </rPr>
      <t xml:space="preserve"> Ability to adjust the water requirement in advance of the irrigation season</t>
    </r>
  </si>
  <si>
    <r>
      <rPr>
        <b/>
        <sz val="12"/>
        <color theme="1"/>
        <rFont val="Calibri"/>
        <family val="2"/>
        <scheme val="minor"/>
      </rPr>
      <t>Dynamic flexibility</t>
    </r>
    <r>
      <rPr>
        <sz val="12"/>
        <color theme="1"/>
        <rFont val="Calibri"/>
        <family val="2"/>
        <scheme val="minor"/>
      </rPr>
      <t>: Ability to adjust the water requirement within the irrigation season</t>
    </r>
  </si>
  <si>
    <r>
      <rPr>
        <b/>
        <sz val="12"/>
        <color theme="1"/>
        <rFont val="Calibri"/>
        <family val="2"/>
        <scheme val="minor"/>
      </rPr>
      <t>Contract flexibility:</t>
    </r>
    <r>
      <rPr>
        <sz val="12"/>
        <color theme="1"/>
        <rFont val="Calibri"/>
        <family val="2"/>
        <scheme val="minor"/>
      </rPr>
      <t xml:space="preserve"> Ability to adjust the water services contract (and therefore payments) within the irrigation season</t>
    </r>
  </si>
  <si>
    <r>
      <rPr>
        <b/>
        <sz val="12"/>
        <color theme="1"/>
        <rFont val="Calibri"/>
        <family val="2"/>
        <scheme val="minor"/>
      </rPr>
      <t>Performance data variance option:</t>
    </r>
    <r>
      <rPr>
        <sz val="12"/>
        <color theme="1"/>
        <rFont val="Calibri"/>
        <family val="2"/>
        <scheme val="minor"/>
      </rPr>
      <t xml:space="preserve"> spatial 'variance' of adequacy and reliability combined set of data</t>
    </r>
  </si>
  <si>
    <r>
      <rPr>
        <b/>
        <sz val="12"/>
        <color theme="1"/>
        <rFont val="Calibri"/>
        <family val="2"/>
        <scheme val="minor"/>
      </rPr>
      <t xml:space="preserve">Transport efficiency: </t>
    </r>
    <r>
      <rPr>
        <sz val="12"/>
        <color theme="1"/>
        <rFont val="Calibri"/>
        <family val="2"/>
        <scheme val="minor"/>
      </rPr>
      <t>Efficiency of bulk water transmission system (boundary with distribution system to be defined in each scheme)</t>
    </r>
  </si>
  <si>
    <r>
      <rPr>
        <b/>
        <sz val="12"/>
        <color theme="1"/>
        <rFont val="Calibri"/>
        <family val="2"/>
        <scheme val="minor"/>
      </rPr>
      <t>Distribution efficiency:</t>
    </r>
    <r>
      <rPr>
        <sz val="12"/>
        <color theme="1"/>
        <rFont val="Calibri"/>
        <family val="2"/>
        <scheme val="minor"/>
      </rPr>
      <t xml:space="preserve"> Efficiency of distribution to the water-user offtake (delivery boundary to be defined for each scheme, ie. farmer / WUA / other) </t>
    </r>
  </si>
  <si>
    <r>
      <rPr>
        <b/>
        <sz val="12"/>
        <color theme="1"/>
        <rFont val="Calibri"/>
        <family val="2"/>
        <scheme val="minor"/>
      </rPr>
      <t xml:space="preserve">Functional Area: </t>
    </r>
    <r>
      <rPr>
        <sz val="12"/>
        <color theme="1"/>
        <rFont val="Calibri"/>
        <family val="2"/>
        <scheme val="minor"/>
      </rPr>
      <t>Proportion of the original command area that can be supplied with irrigation services</t>
    </r>
  </si>
  <si>
    <r>
      <rPr>
        <b/>
        <sz val="12"/>
        <color theme="1"/>
        <rFont val="Calibri"/>
        <family val="2"/>
        <scheme val="minor"/>
      </rPr>
      <t>Utilization (WET):</t>
    </r>
    <r>
      <rPr>
        <sz val="12"/>
        <color theme="1"/>
        <rFont val="Calibri"/>
        <family val="2"/>
        <scheme val="minor"/>
      </rPr>
      <t>portion of the functional command area irrigated in the prior wet season</t>
    </r>
  </si>
  <si>
    <r>
      <rPr>
        <b/>
        <sz val="12"/>
        <color theme="1"/>
        <rFont val="Calibri"/>
        <family val="2"/>
        <scheme val="minor"/>
      </rPr>
      <t xml:space="preserve">Utilization (DRY): </t>
    </r>
    <r>
      <rPr>
        <sz val="12"/>
        <color theme="1"/>
        <rFont val="Calibri"/>
        <family val="2"/>
        <scheme val="minor"/>
      </rPr>
      <t>portion of the functional command area irrigated in the prior dry season</t>
    </r>
  </si>
  <si>
    <r>
      <rPr>
        <b/>
        <sz val="12"/>
        <color theme="1"/>
        <rFont val="Calibri"/>
        <family val="2"/>
        <scheme val="minor"/>
      </rPr>
      <t>Cropping intensity (ANNUAL):</t>
    </r>
    <r>
      <rPr>
        <sz val="12"/>
        <color theme="1"/>
        <rFont val="Calibri"/>
        <family val="2"/>
        <scheme val="minor"/>
      </rPr>
      <t xml:space="preserve"> total cropped area over the calendar year in relation to total functional command area</t>
    </r>
  </si>
  <si>
    <r>
      <rPr>
        <b/>
        <sz val="12"/>
        <color theme="1"/>
        <rFont val="Calibri"/>
        <family val="2"/>
        <scheme val="minor"/>
      </rPr>
      <t xml:space="preserve">Explicit water supply contract: </t>
    </r>
    <r>
      <rPr>
        <sz val="12"/>
        <color theme="1"/>
        <rFont val="Calibri"/>
        <family val="2"/>
        <scheme val="minor"/>
      </rPr>
      <t>The extent to which the terms of service are explicit and formalized contract</t>
    </r>
  </si>
  <si>
    <r>
      <rPr>
        <b/>
        <sz val="12"/>
        <color theme="1"/>
        <rFont val="Calibri"/>
        <family val="2"/>
        <scheme val="minor"/>
      </rPr>
      <t xml:space="preserve">Inclusion in processes: </t>
    </r>
    <r>
      <rPr>
        <sz val="12"/>
        <color theme="1"/>
        <rFont val="Calibri"/>
        <family val="2"/>
        <scheme val="minor"/>
      </rPr>
      <t xml:space="preserve"> Extent to which water users are involved in accountability processes; involving elements of awareness and trust.</t>
    </r>
  </si>
  <si>
    <r>
      <rPr>
        <b/>
        <sz val="12"/>
        <color theme="1"/>
        <rFont val="Calibri"/>
        <family val="2"/>
        <scheme val="minor"/>
      </rPr>
      <t xml:space="preserve">Capacity: </t>
    </r>
    <r>
      <rPr>
        <sz val="12"/>
        <color theme="1"/>
        <rFont val="Calibri"/>
        <family val="2"/>
        <scheme val="minor"/>
      </rPr>
      <t xml:space="preserve">Number of degree qualified professional personnel employed by the operator per unit of irrigated area </t>
    </r>
  </si>
  <si>
    <r>
      <rPr>
        <b/>
        <sz val="12"/>
        <color theme="1"/>
        <rFont val="Calibri"/>
        <family val="2"/>
        <scheme val="minor"/>
      </rPr>
      <t xml:space="preserve">Salaries: </t>
    </r>
    <r>
      <rPr>
        <sz val="12"/>
        <color theme="1"/>
        <rFont val="Calibri"/>
        <family val="2"/>
        <scheme val="minor"/>
      </rPr>
      <t>Salaries paid relative to industry standard / minimum wages</t>
    </r>
  </si>
  <si>
    <r>
      <rPr>
        <b/>
        <sz val="12"/>
        <color theme="1"/>
        <rFont val="Calibri"/>
        <family val="2"/>
        <scheme val="minor"/>
      </rPr>
      <t>Fee collection ratio</t>
    </r>
    <r>
      <rPr>
        <sz val="12"/>
        <color theme="1"/>
        <rFont val="Calibri"/>
        <family val="2"/>
        <scheme val="minor"/>
      </rPr>
      <t xml:space="preserve"> - reflects the payment ratio of water-user payments versus the billings issued</t>
    </r>
  </si>
  <si>
    <r>
      <rPr>
        <b/>
        <sz val="12"/>
        <color theme="1"/>
        <rFont val="Calibri"/>
        <family val="2"/>
        <scheme val="minor"/>
      </rPr>
      <t xml:space="preserve">Operating revenue ratio: </t>
    </r>
    <r>
      <rPr>
        <sz val="12"/>
        <color theme="1"/>
        <rFont val="Calibri"/>
        <family val="2"/>
        <scheme val="minor"/>
      </rPr>
      <t>Revenue generated against actual O&amp;M costs</t>
    </r>
  </si>
  <si>
    <r>
      <rPr>
        <b/>
        <sz val="12"/>
        <color theme="1"/>
        <rFont val="Calibri"/>
        <family val="2"/>
        <scheme val="minor"/>
      </rPr>
      <t>O&amp;M expenditure ratio to capex value:</t>
    </r>
    <r>
      <rPr>
        <sz val="12"/>
        <color theme="1"/>
        <rFont val="Calibri"/>
        <family val="2"/>
        <scheme val="minor"/>
      </rPr>
      <t>adequancy of O&amp;M expenditure in relation to the total CAPEX value (usually 2-5%)</t>
    </r>
  </si>
  <si>
    <r>
      <t xml:space="preserve">Role </t>
    </r>
    <r>
      <rPr>
        <sz val="16"/>
        <rFont val="Calibri"/>
        <family val="2"/>
      </rPr>
      <t>(see definitions below)</t>
    </r>
  </si>
  <si>
    <r>
      <t xml:space="preserve">Other functions
</t>
    </r>
    <r>
      <rPr>
        <b/>
        <i/>
        <sz val="16"/>
        <rFont val="Calibri"/>
        <family val="2"/>
        <scheme val="minor"/>
      </rPr>
      <t>Add all significant other functions of the operator</t>
    </r>
  </si>
  <si>
    <r>
      <t xml:space="preserve">Operation
</t>
    </r>
    <r>
      <rPr>
        <i/>
        <sz val="14"/>
        <rFont val="Calibri"/>
        <family val="2"/>
        <scheme val="minor"/>
      </rPr>
      <t>All technical operations that ensure the withdrawal and transport of water: operation of valves, supervision…</t>
    </r>
  </si>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</sst>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_);_(* \(#,##0\);_(* &quot;-&quot;_);_(@_)"/>
    <numFmt numFmtId="165" formatCode="_(* #,##0.00_);_(* \(#,##0.00\);_(* &quot;-&quot;??_);_(@_)"/>
    <numFmt numFmtId="166" formatCode=";;"/>
    <numFmt numFmtId="167" formatCode="0.0"/>
    <numFmt numFmtId="168" formatCode="[$-409]mmmm\ d\,\ yyyy;@"/>
    <numFmt numFmtId="169" formatCode="_ [$€-2]* #,##0.0_ ;_ [$€-2]* \-#,##0.0_ ;_ [$€-2]* &quot;-&quot;??_ "/>
    <numFmt numFmtId="170" formatCode="_(* #,##0_);_(* \(#,##0\);_(* &quot;-&quot;??_);_(@_)"/>
    <numFmt numFmtId="171" formatCode="mmm"/>
    <numFmt numFmtId="172" formatCode="_-* #,##0_-;\-* #,##0_-;_-* &quot;-&quot;??_-;_-@_-"/>
    <numFmt numFmtId="173" formatCode="_-* #,##0.0_-;\-* #,##0.0_-;_-* &quot;-&quot;??_-;_-@_-"/>
  </numFmts>
  <fonts count="286" x14ac:knownFonts="1">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sz val="11"/>
      <color theme="0"/>
      <name val="Calibri"/>
      <family val="2"/>
      <scheme val="minor"/>
    </font>
    <font>
      <b/>
      <sz val="14"/>
      <color theme="0"/>
      <name val="Arial Narrow"/>
      <family val="2"/>
    </font>
    <font>
      <b/>
      <sz val="14"/>
      <color theme="0"/>
      <name val="Calibri"/>
      <family val="2"/>
      <scheme val="minor"/>
    </font>
    <font>
      <sz val="11"/>
      <color theme="1" tint="0.249977111117893"/>
      <name val="Impact"/>
      <family val="2"/>
    </font>
    <font>
      <sz val="11"/>
      <color theme="1" tint="0.249977111117893"/>
      <name val="Calibri"/>
      <family val="2"/>
      <scheme val="minor"/>
    </font>
    <font>
      <sz val="12"/>
      <color theme="2" tint="-0.749992370372631"/>
      <name val="Impact"/>
      <family val="2"/>
    </font>
    <font>
      <sz val="10"/>
      <color theme="1"/>
      <name val="Calibri"/>
      <family val="2"/>
      <scheme val="minor"/>
    </font>
    <font>
      <sz val="10"/>
      <color theme="2" tint="-0.749992370372631"/>
      <name val="Arial Narrow"/>
      <family val="2"/>
    </font>
    <font>
      <b/>
      <sz val="12"/>
      <color theme="1"/>
      <name val="Arial Narrow"/>
      <family val="2"/>
    </font>
    <font>
      <sz val="8"/>
      <color theme="1"/>
      <name val="Calibri"/>
      <family val="2"/>
      <scheme val="minor"/>
    </font>
    <font>
      <sz val="9"/>
      <color theme="1"/>
      <name val="Calibri"/>
      <family val="2"/>
      <scheme val="minor"/>
    </font>
    <font>
      <sz val="10"/>
      <color theme="1"/>
      <name val="Arial Narrow"/>
      <family val="2"/>
    </font>
    <font>
      <sz val="8"/>
      <color theme="1"/>
      <name val="Arial Narrow"/>
      <family val="2"/>
    </font>
    <font>
      <sz val="9"/>
      <color theme="1"/>
      <name val="Arial Narrow"/>
      <family val="2"/>
    </font>
    <font>
      <b/>
      <sz val="12"/>
      <color theme="0"/>
      <name val="Calibri"/>
      <family val="2"/>
      <scheme val="minor"/>
    </font>
    <font>
      <b/>
      <sz val="12"/>
      <name val="Calibri"/>
      <family val="2"/>
      <scheme val="minor"/>
    </font>
    <font>
      <sz val="12"/>
      <color theme="0"/>
      <name val="Calibri"/>
      <family val="2"/>
      <scheme val="minor"/>
    </font>
    <font>
      <sz val="12"/>
      <color theme="1"/>
      <name val="Calibri"/>
      <family val="2"/>
      <scheme val="minor"/>
    </font>
    <font>
      <sz val="11"/>
      <color theme="1"/>
      <name val="Arial Narrow"/>
      <family val="2"/>
    </font>
    <font>
      <i/>
      <sz val="12"/>
      <color rgb="FF009696"/>
      <name val="Calibri"/>
      <family val="2"/>
      <scheme val="minor"/>
    </font>
    <font>
      <b/>
      <sz val="12"/>
      <color theme="1"/>
      <name val="Calibri"/>
      <family val="2"/>
      <scheme val="minor"/>
    </font>
    <font>
      <b/>
      <sz val="12"/>
      <color rgb="FFFF0000"/>
      <name val="Calibri"/>
      <family val="2"/>
      <scheme val="minor"/>
    </font>
    <font>
      <b/>
      <sz val="10"/>
      <color rgb="FF000000"/>
      <name val="Calibri"/>
      <family val="2"/>
      <scheme val="minor"/>
    </font>
    <font>
      <sz val="10"/>
      <color rgb="FF000000"/>
      <name val="Calibri"/>
      <family val="2"/>
      <scheme val="minor"/>
    </font>
    <font>
      <sz val="10"/>
      <name val="Arial"/>
      <family val="2"/>
    </font>
    <font>
      <b/>
      <sz val="10"/>
      <color rgb="FFFFFFFF"/>
      <name val="Calibri"/>
      <family val="2"/>
      <scheme val="minor"/>
    </font>
    <font>
      <sz val="12"/>
      <color rgb="FF000000"/>
      <name val="Calibri"/>
      <family val="2"/>
      <scheme val="minor"/>
    </font>
    <font>
      <sz val="12"/>
      <color rgb="FF0000C8"/>
      <name val="Calibri"/>
      <family val="2"/>
      <scheme val="minor"/>
    </font>
    <font>
      <sz val="12"/>
      <color rgb="FFFF0000"/>
      <name val="Calibri"/>
      <family val="2"/>
      <scheme val="minor"/>
    </font>
    <font>
      <i/>
      <sz val="12"/>
      <color theme="1"/>
      <name val="Calibri"/>
      <family val="2"/>
      <scheme val="minor"/>
    </font>
    <font>
      <i/>
      <sz val="12"/>
      <name val="Calibri"/>
      <family val="2"/>
      <scheme val="minor"/>
    </font>
    <font>
      <sz val="12"/>
      <name val="Calibri"/>
      <family val="2"/>
      <scheme val="minor"/>
    </font>
    <font>
      <b/>
      <sz val="12"/>
      <color rgb="FF3F3F3F"/>
      <name val="Calibri"/>
      <family val="2"/>
      <scheme val="minor"/>
    </font>
    <font>
      <sz val="11"/>
      <color rgb="FFFF0000"/>
      <name val="Calibri"/>
      <family val="2"/>
      <scheme val="minor"/>
    </font>
    <font>
      <sz val="10"/>
      <name val="Calibri"/>
      <family val="2"/>
      <scheme val="minor"/>
    </font>
    <font>
      <i/>
      <sz val="11"/>
      <color rgb="FF009696"/>
      <name val="Calibri"/>
      <family val="2"/>
      <scheme val="minor"/>
    </font>
    <font>
      <sz val="12"/>
      <color rgb="FF3333FF"/>
      <name val="Calibri"/>
      <family val="2"/>
      <scheme val="minor"/>
    </font>
    <font>
      <sz val="12"/>
      <color rgb="FF0000E6"/>
      <name val="Calibri"/>
      <family val="2"/>
      <scheme val="minor"/>
    </font>
    <font>
      <sz val="10"/>
      <color rgb="FFFF0000"/>
      <name val="Calibri"/>
      <family val="2"/>
      <scheme val="minor"/>
    </font>
    <font>
      <sz val="12"/>
      <color theme="3"/>
      <name val="Calibri"/>
      <family val="2"/>
      <scheme val="minor"/>
    </font>
    <font>
      <b/>
      <sz val="12"/>
      <color rgb="FFFFFFFF"/>
      <name val="Calibri"/>
      <family val="2"/>
    </font>
    <font>
      <b/>
      <sz val="12"/>
      <color theme="3"/>
      <name val="Calibri"/>
      <family val="2"/>
      <scheme val="minor"/>
    </font>
    <font>
      <sz val="12"/>
      <name val="Calibri"/>
      <family val="2"/>
    </font>
    <font>
      <sz val="8"/>
      <name val="Arial"/>
      <family val="2"/>
    </font>
    <font>
      <sz val="12"/>
      <color theme="0" tint="-0.249977111117893"/>
      <name val="Calibri"/>
      <family val="2"/>
      <scheme val="minor"/>
    </font>
    <font>
      <b/>
      <sz val="12"/>
      <color theme="0" tint="-0.249977111117893"/>
      <name val="Calibri"/>
      <family val="2"/>
      <scheme val="minor"/>
    </font>
    <font>
      <b/>
      <sz val="20"/>
      <color theme="1" tint="0.249977111117893"/>
      <name val="Calibri"/>
      <family val="2"/>
      <scheme val="minor"/>
    </font>
    <font>
      <sz val="12"/>
      <color theme="1"/>
      <name val="Arial"/>
      <family val="2"/>
    </font>
    <font>
      <sz val="12"/>
      <color rgb="FF3F3F3F"/>
      <name val="Calibri"/>
      <family val="2"/>
      <scheme val="minor"/>
    </font>
    <font>
      <sz val="12"/>
      <name val="Arial"/>
      <family val="2"/>
    </font>
    <font>
      <b/>
      <sz val="12"/>
      <color indexed="9"/>
      <name val="Calibri"/>
      <family val="2"/>
      <scheme val="minor"/>
    </font>
    <font>
      <sz val="11"/>
      <color rgb="FF0070C0"/>
      <name val="Calibri"/>
      <family val="2"/>
      <scheme val="minor"/>
    </font>
    <font>
      <sz val="24"/>
      <color rgb="FFFFC000"/>
      <name val="Impact"/>
      <family val="2"/>
    </font>
    <font>
      <sz val="20"/>
      <color rgb="FF66CCFF"/>
      <name val="Impact"/>
      <family val="2"/>
    </font>
    <font>
      <sz val="20"/>
      <color theme="0"/>
      <name val="Impact"/>
      <family val="2"/>
    </font>
    <font>
      <sz val="14"/>
      <color theme="0"/>
      <name val="Impact"/>
      <family val="2"/>
    </font>
    <font>
      <sz val="11"/>
      <color rgb="FFC00000"/>
      <name val="Calibri"/>
      <family val="2"/>
      <scheme val="minor"/>
    </font>
    <font>
      <sz val="7"/>
      <color theme="1"/>
      <name val="Calibri"/>
      <family val="2"/>
      <scheme val="minor"/>
    </font>
    <font>
      <b/>
      <sz val="10"/>
      <color theme="2" tint="-0.749992370372631"/>
      <name val="Arial Narrow"/>
      <family val="2"/>
    </font>
    <font>
      <sz val="11"/>
      <color theme="0"/>
      <name val="Impact"/>
      <family val="2"/>
    </font>
    <font>
      <b/>
      <sz val="16"/>
      <color theme="0"/>
      <name val="Calibri"/>
      <family val="2"/>
      <scheme val="minor"/>
    </font>
    <font>
      <b/>
      <sz val="10"/>
      <color theme="0"/>
      <name val="Calibri"/>
      <family val="2"/>
      <scheme val="minor"/>
    </font>
    <font>
      <sz val="10"/>
      <color theme="0"/>
      <name val="Arial Narrow"/>
      <family val="2"/>
    </font>
    <font>
      <sz val="16"/>
      <color theme="1"/>
      <name val="Impact"/>
      <family val="2"/>
    </font>
    <font>
      <sz val="10"/>
      <color theme="0"/>
      <name val="Calibri"/>
      <family val="2"/>
      <scheme val="minor"/>
    </font>
    <font>
      <b/>
      <sz val="14"/>
      <color rgb="FFFFFFFF"/>
      <name val="Arial Narrow"/>
      <family val="2"/>
    </font>
    <font>
      <sz val="20"/>
      <color rgb="FF0070C0"/>
      <name val="Impact"/>
      <family val="2"/>
    </font>
    <font>
      <sz val="14"/>
      <color theme="1"/>
      <name val="Arial Narrow"/>
      <family val="2"/>
    </font>
    <font>
      <b/>
      <sz val="20"/>
      <color theme="0"/>
      <name val="Arial Narrow"/>
      <family val="2"/>
    </font>
    <font>
      <sz val="10"/>
      <name val="Times New Roman"/>
      <family val="1"/>
    </font>
    <font>
      <sz val="12"/>
      <color rgb="FF0070C0"/>
      <name val="Calibri"/>
      <family val="2"/>
      <scheme val="minor"/>
    </font>
    <font>
      <b/>
      <sz val="16"/>
      <color theme="0"/>
      <name val="Arial Narrow"/>
      <family val="2"/>
    </font>
    <font>
      <sz val="8"/>
      <name val="Calibri"/>
      <family val="2"/>
      <scheme val="minor"/>
    </font>
    <font>
      <sz val="16"/>
      <color theme="1"/>
      <name val="Calibri"/>
      <family val="2"/>
      <scheme val="minor"/>
    </font>
    <font>
      <sz val="14"/>
      <color rgb="FF000000"/>
      <name val="Impact"/>
      <family val="2"/>
    </font>
    <font>
      <sz val="14"/>
      <color theme="6" tint="-0.499984740745262"/>
      <name val="Impact"/>
      <family val="2"/>
    </font>
    <font>
      <b/>
      <sz val="14"/>
      <color rgb="FFFFC000"/>
      <name val="Arial Narrow"/>
      <family val="2"/>
    </font>
    <font>
      <b/>
      <sz val="16"/>
      <color rgb="FFFFFFFF"/>
      <name val="Arial Narrow"/>
      <family val="2"/>
    </font>
    <font>
      <sz val="14"/>
      <color theme="1"/>
      <name val="Impact"/>
      <family val="2"/>
    </font>
    <font>
      <sz val="14"/>
      <color theme="8"/>
      <name val="Impact"/>
      <family val="2"/>
    </font>
    <font>
      <sz val="16"/>
      <color theme="8" tint="-0.499984740745262"/>
      <name val="Impact"/>
      <family val="2"/>
    </font>
    <font>
      <u/>
      <sz val="16"/>
      <color theme="8" tint="-0.499984740745262"/>
      <name val="Impact"/>
      <family val="2"/>
    </font>
    <font>
      <sz val="20"/>
      <color theme="3"/>
      <name val="Impact"/>
      <family val="2"/>
    </font>
    <font>
      <sz val="11"/>
      <color rgb="FFFFC000"/>
      <name val="Calibri"/>
      <family val="2"/>
      <scheme val="minor"/>
    </font>
    <font>
      <b/>
      <sz val="14"/>
      <name val="Arial Narrow"/>
      <family val="2"/>
    </font>
    <font>
      <sz val="11"/>
      <color theme="2"/>
      <name val="Calibri"/>
      <family val="2"/>
      <scheme val="minor"/>
    </font>
    <font>
      <sz val="11"/>
      <color theme="2" tint="-9.9978637043366805E-2"/>
      <name val="Calibri"/>
      <family val="2"/>
      <scheme val="minor"/>
    </font>
    <font>
      <sz val="14"/>
      <color theme="5"/>
      <name val="Impact"/>
      <family val="2"/>
    </font>
    <font>
      <b/>
      <sz val="14"/>
      <color theme="4" tint="-0.499984740745262"/>
      <name val="Arial Narrow"/>
      <family val="2"/>
    </font>
    <font>
      <sz val="18"/>
      <color theme="1"/>
      <name val="Arial Narrow"/>
      <family val="2"/>
    </font>
    <font>
      <b/>
      <sz val="18"/>
      <color rgb="FFFFFFFF"/>
      <name val="Arial Narrow"/>
      <family val="2"/>
    </font>
    <font>
      <b/>
      <sz val="18"/>
      <color theme="8" tint="-0.499984740745262"/>
      <name val="Arial Narrow"/>
      <family val="2"/>
    </font>
    <font>
      <sz val="8"/>
      <color rgb="FFFFFF00"/>
      <name val="Calibri"/>
      <family val="2"/>
      <scheme val="minor"/>
    </font>
    <font>
      <sz val="8"/>
      <color theme="0"/>
      <name val="Calibri"/>
      <family val="2"/>
      <scheme val="minor"/>
    </font>
    <font>
      <sz val="8"/>
      <color theme="3" tint="-0.499984740745262"/>
      <name val="Calibri"/>
      <family val="2"/>
      <scheme val="minor"/>
    </font>
    <font>
      <sz val="11"/>
      <color theme="3" tint="-0.499984740745262"/>
      <name val="Calibri"/>
      <family val="2"/>
      <scheme val="minor"/>
    </font>
    <font>
      <b/>
      <sz val="18"/>
      <color theme="0"/>
      <name val="Arial Narrow"/>
      <family val="2"/>
    </font>
    <font>
      <sz val="12"/>
      <color theme="0"/>
      <name val="Impact"/>
      <family val="2"/>
    </font>
    <font>
      <sz val="14"/>
      <color rgb="FFFF0000"/>
      <name val="Arial Narrow"/>
      <family val="2"/>
    </font>
    <font>
      <b/>
      <sz val="14"/>
      <color theme="1"/>
      <name val="Arial Narrow"/>
      <family val="2"/>
    </font>
    <font>
      <sz val="14"/>
      <color theme="1"/>
      <name val="Calibri"/>
      <family val="2"/>
      <scheme val="minor"/>
    </font>
    <font>
      <b/>
      <i/>
      <sz val="12"/>
      <color theme="0"/>
      <name val="Calibri"/>
      <family val="2"/>
      <scheme val="minor"/>
    </font>
    <font>
      <sz val="14"/>
      <color rgb="FFFFFFFF"/>
      <name val="Calibri"/>
      <family val="2"/>
      <scheme val="minor"/>
    </font>
    <font>
      <sz val="14"/>
      <color rgb="FF000000"/>
      <name val="Calibri"/>
      <family val="2"/>
      <scheme val="minor"/>
    </font>
    <font>
      <b/>
      <sz val="18"/>
      <color theme="1" tint="0.249977111117893"/>
      <name val="Arial Narrow"/>
      <family val="2"/>
    </font>
    <font>
      <b/>
      <sz val="15"/>
      <color rgb="FFFFFFFF"/>
      <name val="Arial Narrow"/>
      <family val="2"/>
    </font>
    <font>
      <sz val="11"/>
      <color rgb="FF000000"/>
      <name val="Arial Narrow"/>
      <family val="2"/>
    </font>
    <font>
      <sz val="26"/>
      <color theme="0"/>
      <name val="Impact"/>
      <family val="2"/>
    </font>
    <font>
      <sz val="9"/>
      <color theme="1" tint="0.249977111117893"/>
      <name val="Impact"/>
      <family val="2"/>
    </font>
    <font>
      <sz val="14"/>
      <color theme="0"/>
      <name val="Impact"/>
      <family val="2"/>
    </font>
    <font>
      <sz val="14"/>
      <color theme="1" tint="0.249977111117893"/>
      <name val="Impact"/>
      <family val="2"/>
    </font>
    <font>
      <b/>
      <u/>
      <sz val="16"/>
      <color rgb="FFFFFFFF"/>
      <name val="Arial Narrow"/>
      <family val="2"/>
    </font>
    <font>
      <sz val="10"/>
      <color theme="3" tint="-0.499984740745262"/>
      <name val="Calibri"/>
      <family val="2"/>
      <scheme val="minor"/>
    </font>
    <font>
      <sz val="14"/>
      <color theme="3" tint="-0.499984740745262"/>
      <name val="Impact"/>
      <family val="2"/>
    </font>
    <font>
      <sz val="16"/>
      <color rgb="FF000000"/>
      <name val="Impact"/>
      <family val="2"/>
    </font>
    <font>
      <sz val="18"/>
      <color theme="5"/>
      <name val="Arial Narrow"/>
      <family val="2"/>
    </font>
    <font>
      <sz val="6"/>
      <color theme="1"/>
      <name val="Calibri"/>
      <family val="2"/>
      <scheme val="minor"/>
    </font>
    <font>
      <sz val="10"/>
      <color rgb="FF000000"/>
      <name val="Arial Narrow"/>
      <family val="2"/>
    </font>
    <font>
      <sz val="12"/>
      <color rgb="FF000000"/>
      <name val="Arial Narrow"/>
      <family val="2"/>
    </font>
    <font>
      <sz val="8"/>
      <color rgb="FF000000"/>
      <name val="Arial Narrow"/>
      <family val="2"/>
    </font>
    <font>
      <sz val="20"/>
      <color theme="1" tint="0.249977111117893"/>
      <name val="Impact"/>
      <family val="2"/>
    </font>
    <font>
      <sz val="18"/>
      <color rgb="FFFFFFFF"/>
      <name val="Impact"/>
      <family val="2"/>
    </font>
    <font>
      <b/>
      <sz val="11"/>
      <color theme="5"/>
      <name val="Arial Narrow"/>
      <family val="2"/>
    </font>
    <font>
      <b/>
      <sz val="24"/>
      <color theme="0"/>
      <name val="Arial Narrow"/>
      <family val="2"/>
    </font>
    <font>
      <sz val="14"/>
      <name val="Calibri"/>
      <family val="2"/>
      <scheme val="minor"/>
    </font>
    <font>
      <sz val="18"/>
      <color theme="1"/>
      <name val="Impact"/>
      <family val="2"/>
    </font>
    <font>
      <sz val="18"/>
      <color theme="3" tint="-0.249977111117893"/>
      <name val="Impact"/>
      <family val="2"/>
    </font>
    <font>
      <b/>
      <sz val="20"/>
      <color rgb="FF000000"/>
      <name val="Arial Narrow"/>
      <family val="2"/>
    </font>
    <font>
      <b/>
      <u/>
      <sz val="18"/>
      <color theme="0"/>
      <name val="Arial Narrow"/>
      <family val="2"/>
    </font>
    <font>
      <sz val="16"/>
      <color rgb="FF00B0F0"/>
      <name val="Impact"/>
      <family val="2"/>
    </font>
    <font>
      <sz val="12"/>
      <color theme="6" tint="-0.499984740745262"/>
      <name val="Impact"/>
      <family val="2"/>
    </font>
    <font>
      <sz val="11"/>
      <color theme="6" tint="-0.499984740745262"/>
      <name val="Calibri"/>
      <family val="2"/>
      <scheme val="minor"/>
    </font>
    <font>
      <b/>
      <sz val="11"/>
      <color theme="0"/>
      <name val="Arial Narrow"/>
      <family val="2"/>
    </font>
    <font>
      <b/>
      <sz val="11"/>
      <color theme="8"/>
      <name val="Arial Narrow"/>
      <family val="2"/>
    </font>
    <font>
      <b/>
      <sz val="11"/>
      <color rgb="FFFFC000"/>
      <name val="Arial Narrow"/>
      <family val="2"/>
    </font>
    <font>
      <b/>
      <sz val="11"/>
      <color theme="6" tint="-0.499984740745262"/>
      <name val="Calibri"/>
      <family val="2"/>
      <scheme val="minor"/>
    </font>
    <font>
      <sz val="11"/>
      <color theme="8"/>
      <name val="Arial Narrow"/>
      <family val="2"/>
    </font>
    <font>
      <sz val="11"/>
      <color rgb="FFFFC000"/>
      <name val="Arial Narrow"/>
      <family val="2"/>
    </font>
    <font>
      <sz val="11"/>
      <color theme="0"/>
      <name val="Arial Narrow"/>
      <family val="2"/>
    </font>
    <font>
      <sz val="9"/>
      <color theme="8"/>
      <name val="Arial Narrow"/>
      <family val="2"/>
    </font>
    <font>
      <sz val="9"/>
      <color rgb="FFFFC000"/>
      <name val="Arial Narrow"/>
      <family val="2"/>
    </font>
    <font>
      <sz val="9"/>
      <color theme="0"/>
      <name val="Arial Narrow"/>
      <family val="2"/>
    </font>
    <font>
      <b/>
      <sz val="11"/>
      <color theme="2" tint="-0.249977111117893"/>
      <name val="Arial Narrow"/>
      <family val="2"/>
    </font>
    <font>
      <sz val="11"/>
      <color rgb="FF00B050"/>
      <name val="Calibri"/>
      <family val="2"/>
      <scheme val="minor"/>
    </font>
    <font>
      <sz val="20"/>
      <color rgb="FF00B050"/>
      <name val="Impact"/>
      <family val="2"/>
    </font>
    <font>
      <sz val="11"/>
      <color rgb="FF00B050"/>
      <name val="Arial Narrow"/>
      <family val="2"/>
    </font>
    <font>
      <sz val="16"/>
      <color theme="0"/>
      <name val="Impact"/>
      <family val="2"/>
    </font>
    <font>
      <sz val="12"/>
      <color rgb="FF00B0F0"/>
      <name val="Impact"/>
      <family val="2"/>
    </font>
    <font>
      <b/>
      <u/>
      <sz val="11"/>
      <color rgb="FF000000"/>
      <name val="Arial Narrow"/>
      <family val="2"/>
    </font>
    <font>
      <i/>
      <sz val="11"/>
      <color theme="1"/>
      <name val="Calibri"/>
      <family val="2"/>
      <scheme val="minor"/>
    </font>
    <font>
      <b/>
      <i/>
      <sz val="11"/>
      <color theme="1"/>
      <name val="Calibri"/>
      <family val="2"/>
      <scheme val="minor"/>
    </font>
    <font>
      <sz val="14"/>
      <color rgb="FFFFFFFF"/>
      <name val="Impact"/>
      <family val="2"/>
    </font>
    <font>
      <sz val="20"/>
      <color rgb="FF00B0F0"/>
      <name val="Impact"/>
      <family val="2"/>
    </font>
    <font>
      <sz val="14"/>
      <color theme="1" tint="0.249977111117893"/>
      <name val="Arial Narrow"/>
      <family val="2"/>
    </font>
    <font>
      <sz val="26"/>
      <color rgb="FF0070C0"/>
      <name val="Impact"/>
      <family val="2"/>
    </font>
    <font>
      <sz val="14"/>
      <color theme="6" tint="-0.499984740745262"/>
      <name val="Arial Narrow"/>
      <family val="2"/>
    </font>
    <font>
      <sz val="11"/>
      <color theme="6" tint="-0.499984740745262"/>
      <name val="Impact"/>
      <family val="2"/>
    </font>
    <font>
      <sz val="10"/>
      <color theme="1" tint="0.499984740745262"/>
      <name val="Arial Narrow"/>
      <family val="2"/>
    </font>
    <font>
      <sz val="16"/>
      <color rgb="FF000000"/>
      <name val="Arial Narrow"/>
      <family val="2"/>
    </font>
    <font>
      <sz val="16"/>
      <color theme="0"/>
      <name val="Arial Narrow"/>
      <family val="2"/>
    </font>
    <font>
      <b/>
      <sz val="20"/>
      <color rgb="FFFFFFFF"/>
      <name val="Arial Narrow"/>
      <family val="2"/>
    </font>
    <font>
      <b/>
      <sz val="20"/>
      <color rgb="FFFFC000"/>
      <name val="Arial Narrow"/>
      <family val="2"/>
    </font>
    <font>
      <b/>
      <sz val="20"/>
      <name val="Arial Narrow"/>
      <family val="2"/>
    </font>
    <font>
      <sz val="20"/>
      <color rgb="FF92D050"/>
      <name val="Impact"/>
      <family val="2"/>
    </font>
    <font>
      <sz val="14"/>
      <color rgb="FF00B050"/>
      <name val="Arial Narrow"/>
      <family val="2"/>
    </font>
    <font>
      <b/>
      <sz val="15"/>
      <color theme="0"/>
      <name val="Arial Narrow"/>
      <family val="2"/>
    </font>
    <font>
      <b/>
      <sz val="11"/>
      <color rgb="FF000000"/>
      <name val="Arial Narrow"/>
      <family val="2"/>
    </font>
    <font>
      <sz val="13"/>
      <color theme="6" tint="-0.499984740745262"/>
      <name val="Impact"/>
      <family val="2"/>
    </font>
    <font>
      <sz val="16"/>
      <color theme="0" tint="-0.499984740745262"/>
      <name val="Calibri"/>
      <family val="2"/>
      <scheme val="minor"/>
    </font>
    <font>
      <sz val="20"/>
      <color theme="1"/>
      <name val="Calibri"/>
      <family val="2"/>
      <scheme val="minor"/>
    </font>
    <font>
      <sz val="20"/>
      <color theme="1"/>
      <name val="Impact"/>
      <family val="2"/>
    </font>
    <font>
      <sz val="20"/>
      <color theme="0" tint="-4.9989318521683403E-2"/>
      <name val="Impact"/>
      <family val="2"/>
    </font>
    <font>
      <b/>
      <sz val="14"/>
      <color theme="0" tint="-4.9989318521683403E-2"/>
      <name val="Arial Narrow"/>
      <family val="2"/>
    </font>
    <font>
      <b/>
      <sz val="14"/>
      <color theme="3" tint="-0.499984740745262"/>
      <name val="Arial Narrow"/>
      <family val="2"/>
    </font>
    <font>
      <sz val="12"/>
      <color theme="1"/>
      <name val="Arial Narrow"/>
      <family val="2"/>
    </font>
    <font>
      <sz val="11"/>
      <color rgb="FFC00000"/>
      <name val="Arial Narrow"/>
      <family val="2"/>
    </font>
    <font>
      <sz val="20"/>
      <color theme="6" tint="-0.499984740745262"/>
      <name val="Impact"/>
      <family val="2"/>
    </font>
    <font>
      <sz val="20"/>
      <color theme="1"/>
      <name val="Arial Narrow"/>
      <family val="2"/>
    </font>
    <font>
      <sz val="16"/>
      <color theme="2" tint="-0.499984740745262"/>
      <name val="Impact"/>
      <family val="2"/>
    </font>
    <font>
      <sz val="11"/>
      <color theme="2" tint="-0.499984740745262"/>
      <name val="Calibri"/>
      <family val="2"/>
      <scheme val="minor"/>
    </font>
    <font>
      <sz val="8"/>
      <color rgb="FF0070C0"/>
      <name val="Calibri"/>
      <family val="2"/>
      <scheme val="minor"/>
    </font>
    <font>
      <sz val="11"/>
      <color theme="6" tint="-0.249977111117893"/>
      <name val="Impact"/>
      <family val="2"/>
    </font>
    <font>
      <b/>
      <sz val="8"/>
      <color theme="5"/>
      <name val="Arial Narrow"/>
      <family val="2"/>
    </font>
    <font>
      <b/>
      <sz val="10"/>
      <color theme="0"/>
      <name val="Arial Narrow"/>
      <family val="2"/>
    </font>
    <font>
      <sz val="9"/>
      <color theme="8" tint="-0.499984740745262"/>
      <name val="Impact"/>
      <family val="2"/>
    </font>
    <font>
      <u/>
      <sz val="9"/>
      <color theme="8" tint="-0.499984740745262"/>
      <name val="Impact"/>
      <family val="2"/>
    </font>
    <font>
      <sz val="9"/>
      <name val="Calibri"/>
      <family val="2"/>
      <scheme val="minor"/>
    </font>
    <font>
      <sz val="9"/>
      <color theme="3" tint="-0.499984740745262"/>
      <name val="Calibri"/>
      <family val="2"/>
      <scheme val="minor"/>
    </font>
    <font>
      <sz val="9"/>
      <color rgb="FFC00000"/>
      <name val="Calibri"/>
      <family val="2"/>
      <scheme val="minor"/>
    </font>
    <font>
      <sz val="9"/>
      <color theme="2" tint="-9.9978637043366805E-2"/>
      <name val="Calibri"/>
      <family val="2"/>
      <scheme val="minor"/>
    </font>
    <font>
      <sz val="14"/>
      <color theme="0"/>
      <name val="Arial Narrow"/>
      <family val="2"/>
    </font>
    <font>
      <sz val="8"/>
      <color theme="0"/>
      <name val="Arial Narrow"/>
      <family val="2"/>
    </font>
    <font>
      <b/>
      <sz val="10"/>
      <name val="Calibri"/>
      <family val="2"/>
      <scheme val="minor"/>
    </font>
    <font>
      <b/>
      <sz val="10"/>
      <color theme="1"/>
      <name val="Calibri"/>
      <family val="2"/>
      <scheme val="minor"/>
    </font>
    <font>
      <b/>
      <sz val="11"/>
      <name val="Calibri"/>
      <family val="2"/>
      <scheme val="minor"/>
    </font>
    <font>
      <b/>
      <sz val="14"/>
      <name val="Calibri"/>
      <family val="2"/>
      <scheme val="minor"/>
    </font>
    <font>
      <b/>
      <sz val="14"/>
      <color theme="1"/>
      <name val="Calibri"/>
      <family val="2"/>
      <scheme val="minor"/>
    </font>
    <font>
      <b/>
      <sz val="11"/>
      <color theme="4"/>
      <name val="Calibri"/>
      <family val="2"/>
      <scheme val="minor"/>
    </font>
    <font>
      <sz val="11"/>
      <color theme="4"/>
      <name val="Calibri"/>
      <family val="2"/>
      <scheme val="minor"/>
    </font>
    <font>
      <b/>
      <sz val="11"/>
      <color theme="0" tint="-0.14999847407452621"/>
      <name val="Calibri"/>
      <family val="2"/>
      <scheme val="minor"/>
    </font>
    <font>
      <b/>
      <sz val="14"/>
      <color theme="0" tint="-0.14999847407452621"/>
      <name val="Calibri"/>
      <family val="2"/>
      <scheme val="minor"/>
    </font>
    <font>
      <b/>
      <sz val="16"/>
      <color theme="1"/>
      <name val="Calibri"/>
      <family val="2"/>
      <scheme val="minor"/>
    </font>
    <font>
      <sz val="11"/>
      <name val="Calibri"/>
      <family val="2"/>
      <scheme val="minor"/>
    </font>
    <font>
      <strike/>
      <sz val="10"/>
      <name val="Calibri"/>
      <family val="2"/>
      <scheme val="minor"/>
    </font>
    <font>
      <sz val="11"/>
      <color theme="3"/>
      <name val="Calibri"/>
      <family val="2"/>
      <scheme val="minor"/>
    </font>
    <font>
      <sz val="24"/>
      <color rgb="FFFFFFFF"/>
      <name val="Impact"/>
      <family val="2"/>
    </font>
    <font>
      <sz val="22"/>
      <color rgb="FFFFFFFF"/>
      <name val="Impact"/>
      <family val="2"/>
    </font>
    <font>
      <b/>
      <sz val="14"/>
      <color rgb="FF000000"/>
      <name val="Calibri"/>
      <family val="2"/>
    </font>
    <font>
      <sz val="14"/>
      <color theme="1"/>
      <name val="Calibri"/>
      <family val="2"/>
    </font>
    <font>
      <sz val="24"/>
      <color theme="1" tint="0.249977111117893"/>
      <name val="Impact"/>
      <family val="2"/>
    </font>
    <font>
      <u/>
      <sz val="11"/>
      <color theme="1"/>
      <name val="Calibri"/>
      <family val="2"/>
      <scheme val="minor"/>
    </font>
    <font>
      <strike/>
      <sz val="11"/>
      <color rgb="FFFF0000"/>
      <name val="Calibri"/>
      <family val="2"/>
      <scheme val="minor"/>
    </font>
    <font>
      <u/>
      <sz val="10"/>
      <name val="Calibri"/>
      <family val="2"/>
      <scheme val="minor"/>
    </font>
    <font>
      <sz val="20"/>
      <name val="Impact"/>
      <family val="2"/>
    </font>
    <font>
      <sz val="10"/>
      <name val="Calibri"/>
      <family val="2"/>
    </font>
    <font>
      <i/>
      <sz val="14"/>
      <name val="Calibri"/>
      <family val="2"/>
      <scheme val="minor"/>
    </font>
    <font>
      <b/>
      <sz val="11"/>
      <color theme="9" tint="-0.249977111117893"/>
      <name val="Calibri"/>
      <family val="2"/>
      <scheme val="minor"/>
    </font>
    <font>
      <b/>
      <sz val="18"/>
      <color theme="1"/>
      <name val="Calibri"/>
      <family val="2"/>
    </font>
    <font>
      <b/>
      <sz val="11"/>
      <color theme="0"/>
      <name val="Calibri"/>
      <family val="2"/>
      <scheme val="minor"/>
    </font>
    <font>
      <i/>
      <sz val="14"/>
      <color rgb="FF0070C0"/>
      <name val="Calibri"/>
      <family val="2"/>
      <scheme val="minor"/>
    </font>
    <font>
      <b/>
      <sz val="11"/>
      <color theme="1"/>
      <name val="Calibri"/>
      <family val="2"/>
    </font>
    <font>
      <b/>
      <sz val="14"/>
      <color rgb="FFC00000"/>
      <name val="Calibri"/>
      <family val="2"/>
    </font>
    <font>
      <b/>
      <sz val="16"/>
      <color theme="1"/>
      <name val="Calibri"/>
      <family val="2"/>
    </font>
    <font>
      <b/>
      <i/>
      <sz val="14"/>
      <color theme="0"/>
      <name val="Calibri"/>
      <family val="2"/>
      <scheme val="minor"/>
    </font>
    <font>
      <b/>
      <sz val="18"/>
      <color rgb="FFC00000"/>
      <name val="Calibri"/>
      <family val="2"/>
      <scheme val="minor"/>
    </font>
    <font>
      <b/>
      <sz val="20"/>
      <color theme="1"/>
      <name val="Calibri"/>
      <family val="2"/>
    </font>
    <font>
      <i/>
      <sz val="9"/>
      <color theme="0"/>
      <name val="Calibri"/>
      <family val="2"/>
      <scheme val="minor"/>
    </font>
    <font>
      <b/>
      <sz val="9"/>
      <color theme="0"/>
      <name val="Calibri"/>
      <family val="2"/>
      <scheme val="minor"/>
    </font>
    <font>
      <i/>
      <sz val="11"/>
      <color theme="0"/>
      <name val="Calibri"/>
      <family val="2"/>
      <scheme val="minor"/>
    </font>
    <font>
      <b/>
      <sz val="14"/>
      <color theme="0"/>
      <name val="Calibri"/>
      <family val="2"/>
    </font>
    <font>
      <b/>
      <sz val="11"/>
      <color rgb="FFFF0000"/>
      <name val="Calibri"/>
      <family val="2"/>
      <scheme val="minor"/>
    </font>
    <font>
      <b/>
      <sz val="12"/>
      <color theme="1"/>
      <name val="Calibri"/>
      <family val="2"/>
    </font>
    <font>
      <sz val="12"/>
      <name val="Impact"/>
      <family val="2"/>
    </font>
    <font>
      <b/>
      <sz val="12"/>
      <color rgb="FFC00000"/>
      <name val="Calibri"/>
      <family val="2"/>
    </font>
    <font>
      <b/>
      <sz val="12"/>
      <color rgb="FFC00000"/>
      <name val="Calibri"/>
      <family val="2"/>
      <scheme val="minor"/>
    </font>
    <font>
      <i/>
      <sz val="11"/>
      <color rgb="FF0070C0"/>
      <name val="Calibri"/>
      <family val="2"/>
      <scheme val="minor"/>
    </font>
    <font>
      <sz val="11"/>
      <color theme="2" tint="-0.749992370372631"/>
      <name val="Calibri"/>
      <family val="2"/>
      <scheme val="minor"/>
    </font>
    <font>
      <b/>
      <i/>
      <sz val="11"/>
      <name val="Calibri"/>
      <family val="2"/>
      <scheme val="minor"/>
    </font>
    <font>
      <i/>
      <sz val="11"/>
      <name val="Calibri"/>
      <family val="2"/>
      <scheme val="minor"/>
    </font>
    <font>
      <sz val="11"/>
      <color rgb="FFCC00FF"/>
      <name val="Calibri"/>
      <family val="2"/>
      <scheme val="minor"/>
    </font>
    <font>
      <strike/>
      <sz val="10"/>
      <color rgb="FFCC00FF"/>
      <name val="Calibri"/>
      <family val="2"/>
      <scheme val="minor"/>
    </font>
    <font>
      <b/>
      <strike/>
      <sz val="10"/>
      <color rgb="FFCC00FF"/>
      <name val="Calibri"/>
      <family val="2"/>
      <scheme val="minor"/>
    </font>
    <font>
      <sz val="10"/>
      <color rgb="FFCC00FF"/>
      <name val="Calibri"/>
      <family val="2"/>
      <scheme val="minor"/>
    </font>
    <font>
      <b/>
      <strike/>
      <sz val="11"/>
      <color rgb="FFCC00FF"/>
      <name val="Calibri"/>
      <family val="2"/>
      <scheme val="minor"/>
    </font>
    <font>
      <sz val="22"/>
      <color theme="1"/>
      <name val="Calibri"/>
      <family val="2"/>
      <scheme val="minor"/>
    </font>
    <font>
      <u/>
      <sz val="11"/>
      <color theme="10"/>
      <name val="Calibri"/>
      <family val="2"/>
      <scheme val="minor"/>
    </font>
    <font>
      <u/>
      <sz val="11"/>
      <color rgb="FFCC00FF"/>
      <name val="Calibri"/>
      <family val="2"/>
      <scheme val="minor"/>
    </font>
    <font>
      <sz val="11"/>
      <color rgb="FF7030A0"/>
      <name val="Calibri"/>
      <family val="2"/>
      <scheme val="minor"/>
    </font>
    <font>
      <i/>
      <sz val="12"/>
      <color rgb="FF0070C0"/>
      <name val="Calibri"/>
      <family val="2"/>
      <scheme val="minor"/>
    </font>
    <font>
      <b/>
      <i/>
      <sz val="14"/>
      <color rgb="FFC00000"/>
      <name val="Calibri"/>
      <family val="2"/>
    </font>
    <font>
      <b/>
      <strike/>
      <sz val="14"/>
      <color rgb="FF0070C0"/>
      <name val="Calibri"/>
      <family val="2"/>
    </font>
    <font>
      <b/>
      <strike/>
      <sz val="11"/>
      <color rgb="FF0070C0"/>
      <name val="Calibri"/>
      <family val="2"/>
      <scheme val="minor"/>
    </font>
    <font>
      <b/>
      <strike/>
      <sz val="10"/>
      <color rgb="FF0070C0"/>
      <name val="Calibri"/>
      <family val="2"/>
      <scheme val="minor"/>
    </font>
    <font>
      <b/>
      <strike/>
      <sz val="11"/>
      <color rgb="FF0070C0"/>
      <name val="Calibri"/>
      <family val="2"/>
    </font>
    <font>
      <sz val="14"/>
      <color rgb="FFFF0000"/>
      <name val="Calibri"/>
      <family val="2"/>
    </font>
    <font>
      <sz val="11"/>
      <color theme="5" tint="-0.499984740745262"/>
      <name val="Calibri"/>
      <family val="2"/>
      <scheme val="minor"/>
    </font>
    <font>
      <b/>
      <i/>
      <sz val="12"/>
      <color rgb="FFC00000"/>
      <name val="Calibri"/>
      <family val="2"/>
    </font>
    <font>
      <b/>
      <i/>
      <sz val="12"/>
      <color rgb="FFC00000"/>
      <name val="Calibri"/>
      <family val="2"/>
      <scheme val="minor"/>
    </font>
    <font>
      <i/>
      <sz val="11"/>
      <color rgb="FF7030A0"/>
      <name val="Calibri"/>
      <family val="2"/>
      <scheme val="minor"/>
    </font>
    <font>
      <b/>
      <sz val="14"/>
      <color rgb="FF009696"/>
      <name val="Calibri"/>
      <family val="2"/>
      <scheme val="minor"/>
    </font>
    <font>
      <sz val="14"/>
      <color rgb="FF009696"/>
      <name val="Calibri"/>
      <family val="2"/>
      <scheme val="minor"/>
    </font>
    <font>
      <b/>
      <sz val="12"/>
      <color theme="5" tint="-0.499984740745262"/>
      <name val="Calibri"/>
      <family val="2"/>
      <scheme val="minor"/>
    </font>
    <font>
      <i/>
      <sz val="11"/>
      <color theme="5" tint="-0.499984740745262"/>
      <name val="Calibri"/>
      <family val="2"/>
      <scheme val="minor"/>
    </font>
    <font>
      <b/>
      <sz val="20"/>
      <name val="Calibri"/>
      <family val="2"/>
      <scheme val="minor"/>
    </font>
    <font>
      <sz val="14"/>
      <color theme="3"/>
      <name val="Calibri"/>
      <family val="2"/>
      <scheme val="minor"/>
    </font>
    <font>
      <b/>
      <sz val="14"/>
      <color theme="3"/>
      <name val="Calibri"/>
      <family val="2"/>
      <scheme val="minor"/>
    </font>
    <font>
      <b/>
      <i/>
      <sz val="14"/>
      <color theme="3"/>
      <name val="Calibri"/>
      <family val="2"/>
      <scheme val="minor"/>
    </font>
    <font>
      <b/>
      <u/>
      <sz val="14"/>
      <color rgb="FF08AAB5"/>
      <name val="Calibri"/>
      <family val="2"/>
      <scheme val="minor"/>
    </font>
    <font>
      <b/>
      <u/>
      <sz val="9"/>
      <color theme="10"/>
      <name val="Calibri"/>
      <family val="2"/>
      <scheme val="minor"/>
    </font>
    <font>
      <b/>
      <i/>
      <u/>
      <sz val="18"/>
      <color theme="1"/>
      <name val="Calibri"/>
      <family val="2"/>
      <scheme val="minor"/>
    </font>
    <font>
      <b/>
      <sz val="11"/>
      <color rgb="FFC00000"/>
      <name val="Calibri"/>
      <family val="2"/>
      <scheme val="minor"/>
    </font>
    <font>
      <b/>
      <sz val="14"/>
      <color rgb="FFC00000"/>
      <name val="Calibri"/>
      <family val="2"/>
      <scheme val="minor"/>
    </font>
    <font>
      <b/>
      <strike/>
      <sz val="11"/>
      <color rgb="FFC00000"/>
      <name val="Calibri"/>
      <family val="2"/>
      <scheme val="minor"/>
    </font>
    <font>
      <b/>
      <i/>
      <u/>
      <sz val="14"/>
      <color theme="1"/>
      <name val="Calibri"/>
      <family val="2"/>
      <scheme val="minor"/>
    </font>
    <font>
      <b/>
      <sz val="16"/>
      <name val="Calibri"/>
      <family val="2"/>
      <scheme val="minor"/>
    </font>
    <font>
      <b/>
      <sz val="16"/>
      <name val="Calibri"/>
      <family val="2"/>
    </font>
    <font>
      <strike/>
      <sz val="14"/>
      <color rgb="FF0070C0"/>
      <name val="Calibri"/>
      <family val="2"/>
      <scheme val="minor"/>
    </font>
    <font>
      <sz val="16"/>
      <name val="Calibri"/>
      <family val="2"/>
    </font>
    <font>
      <sz val="16"/>
      <name val="Calibri"/>
      <family val="2"/>
      <scheme val="minor"/>
    </font>
    <font>
      <sz val="16"/>
      <color rgb="FFC00000"/>
      <name val="Calibri"/>
      <family val="2"/>
    </font>
    <font>
      <sz val="16"/>
      <color theme="1"/>
      <name val="Calibri"/>
      <family val="2"/>
    </font>
    <font>
      <b/>
      <i/>
      <sz val="16"/>
      <name val="Calibri"/>
      <family val="2"/>
      <scheme val="minor"/>
    </font>
  </fonts>
  <fills count="64">
    <fill>
      <patternFill patternType="none"/>
    </fill>
    <fill>
      <patternFill patternType="gray125"/>
    </fill>
    <fill>
      <patternFill patternType="solid">
        <fgColor rgb="FFF2F2F2"/>
      </patternFill>
    </fill>
    <fill>
      <patternFill patternType="solid">
        <fgColor rgb="FFFFFFCC"/>
      </patternFill>
    </fill>
    <fill>
      <patternFill patternType="solid">
        <fgColor theme="1" tint="0.249977111117893"/>
        <bgColor indexed="64"/>
      </patternFill>
    </fill>
    <fill>
      <patternFill patternType="solid">
        <fgColor theme="0"/>
        <bgColor indexed="64"/>
      </patternFill>
    </fill>
    <fill>
      <patternFill patternType="solid">
        <fgColor rgb="FF00B0F0"/>
        <bgColor indexed="64"/>
      </patternFill>
    </fill>
    <fill>
      <patternFill patternType="solid">
        <fgColor rgb="FFFFC000"/>
        <bgColor indexed="64"/>
      </patternFill>
    </fill>
    <fill>
      <patternFill patternType="solid">
        <fgColor theme="0" tint="-0.34998626667073579"/>
        <bgColor indexed="64"/>
      </patternFill>
    </fill>
    <fill>
      <patternFill patternType="solid">
        <fgColor rgb="FF92D050"/>
        <bgColor indexed="64"/>
      </patternFill>
    </fill>
    <fill>
      <patternFill patternType="solid">
        <fgColor rgb="FF2BB7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rgb="FFF09600"/>
        <bgColor indexed="64"/>
      </patternFill>
    </fill>
    <fill>
      <patternFill patternType="solid">
        <fgColor theme="6" tint="0.79998168889431442"/>
        <bgColor indexed="64"/>
      </patternFill>
    </fill>
    <fill>
      <patternFill patternType="solid">
        <fgColor rgb="FF009696"/>
        <bgColor indexed="64"/>
      </patternFill>
    </fill>
    <fill>
      <patternFill patternType="darkDown">
        <fgColor auto="1"/>
        <bgColor theme="0" tint="-4.9989318521683403E-2"/>
      </patternFill>
    </fill>
    <fill>
      <patternFill patternType="solid">
        <fgColor rgb="FFFFFFCC"/>
        <bgColor indexed="64"/>
      </patternFill>
    </fill>
    <fill>
      <patternFill patternType="solid">
        <fgColor indexed="26"/>
        <bgColor indexed="26"/>
      </patternFill>
    </fill>
    <fill>
      <patternFill patternType="solid">
        <fgColor theme="9" tint="0.79998168889431442"/>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2"/>
        <bgColor indexed="64"/>
      </patternFill>
    </fill>
    <fill>
      <patternFill patternType="solid">
        <fgColor theme="6"/>
        <bgColor indexed="64"/>
      </patternFill>
    </fill>
    <fill>
      <patternFill patternType="solid">
        <fgColor theme="2" tint="-0.249977111117893"/>
        <bgColor indexed="64"/>
      </patternFill>
    </fill>
    <fill>
      <patternFill patternType="solid">
        <fgColor theme="7"/>
        <bgColor indexed="64"/>
      </patternFill>
    </fill>
    <fill>
      <patternFill patternType="solid">
        <fgColor theme="9"/>
        <bgColor indexed="64"/>
      </patternFill>
    </fill>
    <fill>
      <patternFill patternType="darkDown">
        <fgColor auto="1"/>
        <bgColor theme="0"/>
      </patternFill>
    </fill>
    <fill>
      <patternFill patternType="solid">
        <fgColor theme="1" tint="0.34998626667073579"/>
        <bgColor indexed="64"/>
      </patternFill>
    </fill>
    <fill>
      <patternFill patternType="solid">
        <fgColor theme="8"/>
        <bgColor indexed="64"/>
      </patternFill>
    </fill>
    <fill>
      <patternFill patternType="solid">
        <fgColor theme="8" tint="-0.499984740745262"/>
        <bgColor indexed="64"/>
      </patternFill>
    </fill>
    <fill>
      <patternFill patternType="solid">
        <fgColor theme="8" tint="0.79998168889431442"/>
        <bgColor indexed="64"/>
      </patternFill>
    </fill>
    <fill>
      <patternFill patternType="darkDown">
        <fgColor auto="1"/>
        <bgColor theme="8"/>
      </patternFill>
    </fill>
    <fill>
      <patternFill patternType="solid">
        <fgColor rgb="FFFFFF00"/>
        <bgColor indexed="64"/>
      </patternFill>
    </fill>
    <fill>
      <patternFill patternType="solid">
        <fgColor theme="2" tint="-0.499984740745262"/>
        <bgColor indexed="64"/>
      </patternFill>
    </fill>
    <fill>
      <patternFill patternType="solid">
        <fgColor theme="5"/>
        <bgColor indexed="64"/>
      </patternFill>
    </fill>
    <fill>
      <patternFill patternType="solid">
        <fgColor theme="2" tint="-9.9978637043366805E-2"/>
        <bgColor indexed="64"/>
      </patternFill>
    </fill>
    <fill>
      <patternFill patternType="solid">
        <fgColor theme="3" tint="-0.499984740745262"/>
        <bgColor indexed="64"/>
      </patternFill>
    </fill>
    <fill>
      <patternFill patternType="solid">
        <fgColor theme="6" tint="-0.249977111117893"/>
        <bgColor indexed="64"/>
      </patternFill>
    </fill>
    <fill>
      <patternFill patternType="solid">
        <fgColor theme="1" tint="0.499984740745262"/>
        <bgColor indexed="64"/>
      </patternFill>
    </fill>
    <fill>
      <patternFill patternType="solid">
        <fgColor rgb="FFFF0000"/>
        <bgColor indexed="64"/>
      </patternFill>
    </fill>
    <fill>
      <patternFill patternType="solid">
        <fgColor theme="7" tint="0.39997558519241921"/>
        <bgColor indexed="64"/>
      </patternFill>
    </fill>
    <fill>
      <patternFill patternType="solid">
        <fgColor theme="6" tint="-0.49998474074526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C00000"/>
        <bgColor indexed="64"/>
      </patternFill>
    </fill>
    <fill>
      <patternFill patternType="solid">
        <fgColor rgb="FF7030A0"/>
        <bgColor indexed="64"/>
      </patternFill>
    </fill>
    <fill>
      <patternFill patternType="solid">
        <fgColor theme="9" tint="0.39997558519241921"/>
        <bgColor indexed="64"/>
      </patternFill>
    </fill>
    <fill>
      <patternFill patternType="solid">
        <fgColor theme="9" tint="-0.499984740745262"/>
        <bgColor indexed="64"/>
      </patternFill>
    </fill>
    <fill>
      <patternFill patternType="solid">
        <fgColor rgb="FFBFBFBF"/>
        <bgColor indexed="64"/>
      </patternFill>
    </fill>
    <fill>
      <patternFill patternType="solid">
        <fgColor theme="5" tint="0.39997558519241921"/>
        <bgColor indexed="64"/>
      </patternFill>
    </fill>
    <fill>
      <patternFill patternType="solid">
        <fgColor theme="8" tint="-0.249977111117893"/>
        <bgColor indexed="64"/>
      </patternFill>
    </fill>
    <fill>
      <patternFill patternType="solid">
        <fgColor rgb="FFFFEFFF"/>
        <bgColor indexed="64"/>
      </patternFill>
    </fill>
    <fill>
      <patternFill patternType="solid">
        <fgColor rgb="FF5B9BD5"/>
        <bgColor indexed="64"/>
      </patternFill>
    </fill>
    <fill>
      <patternFill patternType="solid">
        <fgColor rgb="FF70AD47"/>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79998168889431442"/>
        <bgColor indexed="26"/>
      </patternFill>
    </fill>
    <fill>
      <patternFill patternType="solid">
        <fgColor theme="4" tint="0.79998168889431442"/>
        <bgColor indexed="64"/>
      </patternFill>
    </fill>
    <fill>
      <patternFill patternType="solid">
        <fgColor theme="4" tint="0.59999389629810485"/>
        <bgColor indexed="64"/>
      </patternFill>
    </fill>
    <fill>
      <patternFill patternType="solid">
        <fgColor theme="1"/>
        <bgColor indexed="64"/>
      </patternFill>
    </fill>
  </fills>
  <borders count="167">
    <border>
      <left/>
      <right/>
      <top/>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bottom style="medium">
        <color indexed="64"/>
      </bottom>
      <diagonal/>
    </border>
    <border>
      <left style="thin">
        <color theme="0" tint="-0.249977111117893"/>
      </left>
      <right/>
      <top style="thin">
        <color theme="0" tint="-0.249977111117893"/>
      </top>
      <bottom style="thin">
        <color theme="0" tint="-0.249977111117893"/>
      </bottom>
      <diagonal/>
    </border>
    <border>
      <left/>
      <right style="dashed">
        <color theme="0"/>
      </right>
      <top style="dashed">
        <color theme="0"/>
      </top>
      <bottom/>
      <diagonal/>
    </border>
    <border>
      <left style="dashed">
        <color theme="0"/>
      </left>
      <right style="dashed">
        <color theme="0"/>
      </right>
      <top style="dashed">
        <color theme="0"/>
      </top>
      <bottom/>
      <diagonal/>
    </border>
    <border>
      <left style="dashed">
        <color theme="0"/>
      </left>
      <right/>
      <top style="dashed">
        <color theme="0"/>
      </top>
      <bottom/>
      <diagonal/>
    </border>
    <border>
      <left/>
      <right style="thin">
        <color theme="0" tint="-0.249977111117893"/>
      </right>
      <top/>
      <bottom/>
      <diagonal/>
    </border>
    <border>
      <left style="thin">
        <color theme="0"/>
      </left>
      <right/>
      <top style="thin">
        <color theme="0"/>
      </top>
      <bottom/>
      <diagonal/>
    </border>
    <border>
      <left style="thin">
        <color rgb="FF009696"/>
      </left>
      <right style="thin">
        <color rgb="FF009696"/>
      </right>
      <top/>
      <bottom style="thin">
        <color rgb="FF009696"/>
      </bottom>
      <diagonal/>
    </border>
    <border>
      <left style="thin">
        <color indexed="22"/>
      </left>
      <right style="thin">
        <color indexed="22"/>
      </right>
      <top style="thin">
        <color indexed="22"/>
      </top>
      <bottom style="thin">
        <color indexed="22"/>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rgb="FF009696"/>
      </left>
      <right style="thin">
        <color rgb="FF009696"/>
      </right>
      <top style="thin">
        <color rgb="FF009696"/>
      </top>
      <bottom style="thin">
        <color rgb="FF009696"/>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rgb="FFFFFFFF"/>
      </left>
      <right/>
      <top style="medium">
        <color auto="1"/>
      </top>
      <bottom style="medium">
        <color auto="1"/>
      </bottom>
      <diagonal/>
    </border>
    <border>
      <left style="medium">
        <color rgb="FFFFFFFF"/>
      </left>
      <right style="medium">
        <color auto="1"/>
      </right>
      <top style="medium">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rgb="FF3F3F3F"/>
      </right>
      <top/>
      <bottom/>
      <diagonal/>
    </border>
    <border>
      <left style="thin">
        <color theme="6" tint="0.59999389629810485"/>
      </left>
      <right style="thin">
        <color theme="6" tint="0.59999389629810485"/>
      </right>
      <top style="thin">
        <color theme="6" tint="0.59999389629810485"/>
      </top>
      <bottom style="thin">
        <color theme="6" tint="0.59999389629810485"/>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right/>
      <top style="dashed">
        <color theme="0"/>
      </top>
      <bottom/>
      <diagonal/>
    </border>
    <border>
      <left/>
      <right/>
      <top style="thin">
        <color theme="6" tint="0.39997558519241921"/>
      </top>
      <bottom/>
      <diagonal/>
    </border>
    <border>
      <left style="thin">
        <color theme="6" tint="0.39997558519241921"/>
      </left>
      <right style="thin">
        <color theme="6" tint="0.39997558519241921"/>
      </right>
      <top style="thin">
        <color theme="6" tint="0.39997558519241921"/>
      </top>
      <bottom style="thin">
        <color theme="6" tint="0.39997558519241921"/>
      </bottom>
      <diagonal/>
    </border>
    <border>
      <left style="thin">
        <color theme="6" tint="0.39997558519241921"/>
      </left>
      <right/>
      <top style="thin">
        <color theme="6" tint="0.39997558519241921"/>
      </top>
      <bottom/>
      <diagonal/>
    </border>
    <border>
      <left/>
      <right style="thin">
        <color theme="6" tint="0.39997558519241921"/>
      </right>
      <top style="thin">
        <color theme="6" tint="0.39997558519241921"/>
      </top>
      <bottom/>
      <diagonal/>
    </border>
    <border>
      <left style="thin">
        <color theme="6" tint="0.39997558519241921"/>
      </left>
      <right/>
      <top/>
      <bottom/>
      <diagonal/>
    </border>
    <border>
      <left style="thin">
        <color theme="6" tint="0.39997558519241921"/>
      </left>
      <right/>
      <top/>
      <bottom style="thin">
        <color theme="6" tint="0.39997558519241921"/>
      </bottom>
      <diagonal/>
    </border>
    <border>
      <left/>
      <right/>
      <top/>
      <bottom style="thin">
        <color theme="6" tint="0.39997558519241921"/>
      </bottom>
      <diagonal/>
    </border>
    <border>
      <left/>
      <right style="thin">
        <color theme="6" tint="0.39997558519241921"/>
      </right>
      <top/>
      <bottom style="thin">
        <color theme="6" tint="0.39997558519241921"/>
      </bottom>
      <diagonal/>
    </border>
    <border>
      <left/>
      <right style="thin">
        <color theme="6" tint="0.39997558519241921"/>
      </right>
      <top style="thin">
        <color theme="6" tint="0.39997558519241921"/>
      </top>
      <bottom style="thin">
        <color theme="6" tint="0.39997558519241921"/>
      </bottom>
      <diagonal/>
    </border>
    <border>
      <left style="thin">
        <color theme="6" tint="0.39997558519241921"/>
      </left>
      <right style="thin">
        <color theme="6" tint="0.39997558519241921"/>
      </right>
      <top/>
      <bottom style="thin">
        <color theme="6" tint="0.39997558519241921"/>
      </bottom>
      <diagonal/>
    </border>
    <border>
      <left style="thin">
        <color theme="6" tint="0.39997558519241921"/>
      </left>
      <right/>
      <top style="thin">
        <color theme="6" tint="0.39997558519241921"/>
      </top>
      <bottom style="thin">
        <color theme="6" tint="0.39997558519241921"/>
      </bottom>
      <diagonal/>
    </border>
    <border>
      <left/>
      <right/>
      <top style="thin">
        <color theme="6" tint="0.39997558519241921"/>
      </top>
      <bottom style="thin">
        <color theme="6" tint="0.39997558519241921"/>
      </bottom>
      <diagonal/>
    </border>
    <border>
      <left style="thin">
        <color theme="6" tint="0.59999389629810485"/>
      </left>
      <right style="thin">
        <color theme="6" tint="0.59999389629810485"/>
      </right>
      <top/>
      <bottom style="thin">
        <color theme="6" tint="0.59999389629810485"/>
      </bottom>
      <diagonal/>
    </border>
    <border>
      <left style="thin">
        <color theme="2" tint="-9.9978637043366805E-2"/>
      </left>
      <right/>
      <top style="thin">
        <color theme="2" tint="-9.9978637043366805E-2"/>
      </top>
      <bottom/>
      <diagonal/>
    </border>
    <border>
      <left/>
      <right/>
      <top style="thin">
        <color theme="2" tint="-9.9978637043366805E-2"/>
      </top>
      <bottom/>
      <diagonal/>
    </border>
    <border>
      <left/>
      <right style="thin">
        <color theme="2" tint="-9.9978637043366805E-2"/>
      </right>
      <top style="thin">
        <color theme="2" tint="-9.9978637043366805E-2"/>
      </top>
      <bottom/>
      <diagonal/>
    </border>
    <border>
      <left style="thin">
        <color theme="2" tint="-9.9978637043366805E-2"/>
      </left>
      <right/>
      <top/>
      <bottom/>
      <diagonal/>
    </border>
    <border>
      <left/>
      <right style="thin">
        <color theme="2" tint="-9.9978637043366805E-2"/>
      </right>
      <top/>
      <bottom/>
      <diagonal/>
    </border>
    <border>
      <left style="thin">
        <color theme="2" tint="-9.9978637043366805E-2"/>
      </left>
      <right/>
      <top/>
      <bottom style="thin">
        <color theme="2" tint="-9.9978637043366805E-2"/>
      </bottom>
      <diagonal/>
    </border>
    <border>
      <left/>
      <right/>
      <top/>
      <bottom style="thin">
        <color theme="2" tint="-9.9978637043366805E-2"/>
      </bottom>
      <diagonal/>
    </border>
    <border>
      <left/>
      <right style="thin">
        <color theme="2" tint="-9.9978637043366805E-2"/>
      </right>
      <top/>
      <bottom style="thin">
        <color theme="2" tint="-9.9978637043366805E-2"/>
      </bottom>
      <diagonal/>
    </border>
    <border>
      <left/>
      <right style="dashed">
        <color theme="0"/>
      </right>
      <top style="medium">
        <color indexed="64"/>
      </top>
      <bottom/>
      <diagonal/>
    </border>
    <border>
      <left style="dashed">
        <color theme="0"/>
      </left>
      <right/>
      <top style="medium">
        <color indexed="64"/>
      </top>
      <bottom style="dashed">
        <color theme="0"/>
      </bottom>
      <diagonal/>
    </border>
    <border>
      <left/>
      <right/>
      <top style="medium">
        <color indexed="64"/>
      </top>
      <bottom style="dashed">
        <color theme="0"/>
      </bottom>
      <diagonal/>
    </border>
    <border>
      <left style="dashed">
        <color theme="0"/>
      </left>
      <right/>
      <top style="thin">
        <color theme="0"/>
      </top>
      <bottom/>
      <diagonal/>
    </border>
    <border>
      <left style="dashed">
        <color theme="0"/>
      </left>
      <right style="thin">
        <color theme="0"/>
      </right>
      <top style="thin">
        <color theme="0"/>
      </top>
      <bottom/>
      <diagonal/>
    </border>
    <border>
      <left style="medium">
        <color theme="2" tint="-9.9978637043366805E-2"/>
      </left>
      <right/>
      <top style="medium">
        <color theme="2" tint="-9.9978637043366805E-2"/>
      </top>
      <bottom/>
      <diagonal/>
    </border>
    <border>
      <left/>
      <right/>
      <top style="medium">
        <color theme="2" tint="-9.9978637043366805E-2"/>
      </top>
      <bottom/>
      <diagonal/>
    </border>
    <border>
      <left style="thin">
        <color theme="0"/>
      </left>
      <right/>
      <top style="medium">
        <color theme="2" tint="-9.9978637043366805E-2"/>
      </top>
      <bottom/>
      <diagonal/>
    </border>
    <border>
      <left/>
      <right style="medium">
        <color theme="2" tint="-9.9978637043366805E-2"/>
      </right>
      <top style="medium">
        <color theme="2" tint="-9.9978637043366805E-2"/>
      </top>
      <bottom/>
      <diagonal/>
    </border>
    <border>
      <left style="medium">
        <color theme="2" tint="-9.9978637043366805E-2"/>
      </left>
      <right/>
      <top/>
      <bottom/>
      <diagonal/>
    </border>
    <border>
      <left/>
      <right style="medium">
        <color theme="2" tint="-9.9978637043366805E-2"/>
      </right>
      <top/>
      <bottom/>
      <diagonal/>
    </border>
    <border>
      <left style="medium">
        <color theme="2" tint="-9.9978637043366805E-2"/>
      </left>
      <right/>
      <top/>
      <bottom style="medium">
        <color theme="2" tint="-9.9978637043366805E-2"/>
      </bottom>
      <diagonal/>
    </border>
    <border>
      <left/>
      <right/>
      <top/>
      <bottom style="medium">
        <color theme="2" tint="-9.9978637043366805E-2"/>
      </bottom>
      <diagonal/>
    </border>
    <border>
      <left/>
      <right style="medium">
        <color theme="2" tint="-9.9978637043366805E-2"/>
      </right>
      <top/>
      <bottom style="medium">
        <color theme="2" tint="-9.9978637043366805E-2"/>
      </bottom>
      <diagonal/>
    </border>
    <border>
      <left style="thin">
        <color theme="2" tint="-9.9978637043366805E-2"/>
      </left>
      <right/>
      <top style="thin">
        <color theme="2" tint="-9.9978637043366805E-2"/>
      </top>
      <bottom style="thin">
        <color theme="2" tint="-9.9978637043366805E-2"/>
      </bottom>
      <diagonal/>
    </border>
    <border>
      <left/>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auto="1"/>
      </bottom>
      <diagonal/>
    </border>
    <border>
      <left/>
      <right/>
      <top style="thin">
        <color theme="6" tint="0.39994506668294322"/>
      </top>
      <bottom style="thin">
        <color theme="6" tint="0.39994506668294322"/>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top/>
      <bottom style="medium">
        <color rgb="FFFFFFFF"/>
      </bottom>
      <diagonal/>
    </border>
    <border>
      <left/>
      <right style="medium">
        <color rgb="FFFFFFFF"/>
      </right>
      <top/>
      <bottom style="medium">
        <color rgb="FFFFFFFF"/>
      </bottom>
      <diagonal/>
    </border>
    <border>
      <left style="thin">
        <color indexed="64"/>
      </left>
      <right style="thin">
        <color indexed="64"/>
      </right>
      <top/>
      <bottom style="thin">
        <color auto="1"/>
      </bottom>
      <diagonal/>
    </border>
    <border>
      <left style="thin">
        <color indexed="64"/>
      </left>
      <right/>
      <top/>
      <bottom style="thin">
        <color auto="1"/>
      </bottom>
      <diagonal/>
    </border>
    <border>
      <left style="thin">
        <color indexed="22"/>
      </left>
      <right style="thin">
        <color indexed="22"/>
      </right>
      <top style="thin">
        <color indexed="22"/>
      </top>
      <bottom style="thin">
        <color indexed="22"/>
      </bottom>
      <diagonal/>
    </border>
    <border>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style="thin">
        <color indexed="64"/>
      </right>
      <top style="thin">
        <color auto="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6" tint="0.39997558519241921"/>
      </left>
      <right style="thin">
        <color theme="6" tint="0.39997558519241921"/>
      </right>
      <top style="thin">
        <color theme="6" tint="0.39997558519241921"/>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6" tint="0.39997558519241921"/>
      </left>
      <right/>
      <top style="thin">
        <color theme="6" tint="0.39997558519241921"/>
      </top>
      <bottom style="thin">
        <color theme="6" tint="0.39994506668294322"/>
      </bottom>
      <diagonal/>
    </border>
    <border>
      <left/>
      <right style="thin">
        <color theme="6" tint="0.39997558519241921"/>
      </right>
      <top style="thin">
        <color theme="6" tint="0.39997558519241921"/>
      </top>
      <bottom style="thin">
        <color theme="6" tint="0.39994506668294322"/>
      </bottom>
      <diagonal/>
    </border>
    <border>
      <left style="thin">
        <color theme="6" tint="0.39997558519241921"/>
      </left>
      <right/>
      <top style="thin">
        <color theme="6" tint="0.39994506668294322"/>
      </top>
      <bottom style="thin">
        <color theme="6" tint="0.39994506668294322"/>
      </bottom>
      <diagonal/>
    </border>
    <border>
      <left/>
      <right style="thin">
        <color theme="6" tint="0.39997558519241921"/>
      </right>
      <top style="thin">
        <color theme="6" tint="0.39994506668294322"/>
      </top>
      <bottom style="thin">
        <color theme="6" tint="0.39994506668294322"/>
      </bottom>
      <diagonal/>
    </border>
    <border>
      <left style="thin">
        <color theme="6" tint="0.39994506668294322"/>
      </left>
      <right/>
      <top style="thin">
        <color theme="6" tint="0.39994506668294322"/>
      </top>
      <bottom style="thin">
        <color theme="6" tint="0.39994506668294322"/>
      </bottom>
      <diagonal/>
    </border>
    <border>
      <left/>
      <right style="thin">
        <color theme="6" tint="0.39994506668294322"/>
      </right>
      <top style="thin">
        <color theme="6" tint="0.39994506668294322"/>
      </top>
      <bottom style="thin">
        <color theme="6" tint="0.39994506668294322"/>
      </bottom>
      <diagonal/>
    </border>
    <border>
      <left/>
      <right style="thin">
        <color theme="6" tint="0.39991454817346722"/>
      </right>
      <top style="thin">
        <color theme="6" tint="0.39994506668294322"/>
      </top>
      <bottom style="thin">
        <color theme="6" tint="0.39994506668294322"/>
      </bottom>
      <diagonal/>
    </border>
    <border>
      <left style="thin">
        <color theme="6" tint="0.39997558519241921"/>
      </left>
      <right/>
      <top style="thin">
        <color theme="6" tint="0.39997558519241921"/>
      </top>
      <bottom style="thin">
        <color theme="0" tint="-0.249977111117893"/>
      </bottom>
      <diagonal/>
    </border>
    <border>
      <left/>
      <right/>
      <top style="thin">
        <color theme="6" tint="0.39997558519241921"/>
      </top>
      <bottom style="thin">
        <color theme="0" tint="-0.249977111117893"/>
      </bottom>
      <diagonal/>
    </border>
    <border>
      <left/>
      <right style="thin">
        <color theme="0" tint="-0.24994659260841701"/>
      </right>
      <top/>
      <bottom style="thin">
        <color theme="0" tint="-0.249977111117893"/>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6" tint="0.39997558519241921"/>
      </right>
      <top style="thin">
        <color theme="6" tint="0.39997558519241921"/>
      </top>
      <bottom style="thin">
        <color theme="0" tint="-0.249977111117893"/>
      </bottom>
      <diagonal/>
    </border>
    <border>
      <left style="thin">
        <color indexed="22"/>
      </left>
      <right style="thin">
        <color indexed="22"/>
      </right>
      <top style="thin">
        <color indexed="22"/>
      </top>
      <bottom style="thin">
        <color indexed="22"/>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right style="thin">
        <color indexed="64"/>
      </right>
      <top style="thin">
        <color theme="0"/>
      </top>
      <bottom/>
      <diagonal/>
    </border>
    <border>
      <left style="thin">
        <color theme="8" tint="-0.24994659260841701"/>
      </left>
      <right style="thin">
        <color theme="8" tint="-0.24994659260841701"/>
      </right>
      <top style="thin">
        <color theme="8" tint="-0.24994659260841701"/>
      </top>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style="thin">
        <color theme="8" tint="-0.24994659260841701"/>
      </right>
      <top/>
      <bottom style="thin">
        <color theme="8" tint="-0.24994659260841701"/>
      </bottom>
      <diagonal/>
    </border>
    <border>
      <left/>
      <right style="thin">
        <color theme="0"/>
      </right>
      <top style="thin">
        <color theme="0"/>
      </top>
      <bottom style="thin">
        <color theme="0"/>
      </bottom>
      <diagonal/>
    </border>
    <border>
      <left style="thin">
        <color indexed="64"/>
      </left>
      <right style="thin">
        <color indexed="64"/>
      </right>
      <top style="thin">
        <color theme="0"/>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8" tint="-0.24994659260841701"/>
      </right>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style="thin">
        <color theme="0"/>
      </left>
      <right/>
      <top style="thin">
        <color theme="0"/>
      </top>
      <bottom style="thin">
        <color theme="0"/>
      </bottom>
      <diagonal/>
    </border>
    <border>
      <left style="thin">
        <color theme="8" tint="-0.24994659260841701"/>
      </left>
      <right/>
      <top/>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auto="1"/>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auto="1"/>
      </bottom>
      <diagonal/>
    </border>
    <border>
      <left/>
      <right style="thin">
        <color indexed="64"/>
      </right>
      <top style="medium">
        <color indexed="64"/>
      </top>
      <bottom/>
      <diagonal/>
    </border>
    <border>
      <left/>
      <right/>
      <top style="thin">
        <color indexed="64"/>
      </top>
      <bottom style="medium">
        <color indexed="64"/>
      </bottom>
      <diagonal/>
    </border>
    <border>
      <left/>
      <right/>
      <top style="medium">
        <color indexed="64"/>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indexed="64"/>
      </top>
      <bottom style="thin">
        <color indexed="64"/>
      </bottom>
      <diagonal/>
    </border>
  </borders>
  <cellStyleXfs count="15">
    <xf numFmtId="0" fontId="0" fillId="0" borderId="0"/>
    <xf numFmtId="165" fontId="1" fillId="0" borderId="0" applyFont="0" applyFill="0" applyBorder="0" applyAlignment="0" applyProtection="0"/>
    <xf numFmtId="9" fontId="1" fillId="0" borderId="0" applyFont="0" applyFill="0" applyBorder="0" applyAlignment="0" applyProtection="0"/>
    <xf numFmtId="0" fontId="1" fillId="3" borderId="2" applyNumberFormat="0" applyFont="0" applyAlignment="0" applyProtection="0"/>
    <xf numFmtId="0" fontId="2" fillId="2" borderId="1" applyNumberFormat="0" applyAlignment="0" applyProtection="0"/>
    <xf numFmtId="0" fontId="28" fillId="18" borderId="24" applyNumberFormat="0" applyFont="0" applyAlignment="0" applyProtection="0"/>
    <xf numFmtId="0" fontId="28" fillId="0" borderId="0"/>
    <xf numFmtId="0" fontId="28" fillId="18" borderId="24" applyNumberFormat="0" applyFont="0" applyAlignment="0" applyProtection="0"/>
    <xf numFmtId="0" fontId="2" fillId="2" borderId="1" applyNumberFormat="0" applyAlignment="0" applyProtection="0"/>
    <xf numFmtId="169" fontId="73" fillId="0" borderId="0"/>
    <xf numFmtId="0" fontId="28" fillId="18" borderId="107" applyNumberFormat="0" applyFont="0" applyAlignment="0" applyProtection="0"/>
    <xf numFmtId="43" fontId="1" fillId="0" borderId="0" applyFont="0" applyFill="0" applyBorder="0" applyAlignment="0" applyProtection="0"/>
    <xf numFmtId="0" fontId="28" fillId="18" borderId="107" applyNumberFormat="0" applyFont="0" applyAlignment="0" applyProtection="0"/>
    <xf numFmtId="0" fontId="28" fillId="18" borderId="128" applyNumberFormat="0" applyFont="0" applyAlignment="0" applyProtection="0"/>
    <xf numFmtId="0" fontId="249" fillId="0" borderId="0" applyNumberFormat="0" applyFill="0" applyBorder="0" applyAlignment="0" applyProtection="0"/>
  </cellStyleXfs>
  <cellXfs count="1590">
    <xf numFmtId="0" fontId="0" fillId="0" borderId="0" xfId="0"/>
    <xf numFmtId="0" fontId="0" fillId="8" borderId="0" xfId="0" applyFill="1"/>
    <xf numFmtId="0" fontId="0" fillId="9" borderId="0" xfId="0" applyFill="1"/>
    <xf numFmtId="1" fontId="0" fillId="0" borderId="0" xfId="0" applyNumberFormat="1"/>
    <xf numFmtId="9" fontId="18" fillId="13" borderId="0" xfId="2" applyFont="1" applyFill="1" applyAlignment="1">
      <alignment horizontal="center"/>
    </xf>
    <xf numFmtId="9" fontId="19" fillId="5" borderId="14" xfId="2" applyFont="1" applyFill="1" applyBorder="1" applyAlignment="1">
      <alignment horizontal="center"/>
    </xf>
    <xf numFmtId="0" fontId="19" fillId="5" borderId="0" xfId="0" applyFont="1" applyFill="1" applyAlignment="1">
      <alignment horizontal="left"/>
    </xf>
    <xf numFmtId="9" fontId="20" fillId="0" borderId="0" xfId="0" applyNumberFormat="1" applyFont="1"/>
    <xf numFmtId="0" fontId="21" fillId="0" borderId="0" xfId="0" applyFont="1"/>
    <xf numFmtId="0" fontId="18" fillId="15" borderId="0" xfId="0" applyFont="1" applyFill="1" applyAlignment="1">
      <alignment vertical="center"/>
    </xf>
    <xf numFmtId="0" fontId="18" fillId="15" borderId="0" xfId="0" applyFont="1" applyFill="1" applyAlignment="1">
      <alignment horizontal="left" vertical="center"/>
    </xf>
    <xf numFmtId="0" fontId="0" fillId="5" borderId="0" xfId="0" applyFill="1" applyAlignment="1">
      <alignment vertical="center"/>
    </xf>
    <xf numFmtId="0" fontId="0" fillId="16" borderId="0" xfId="0" applyFill="1"/>
    <xf numFmtId="0" fontId="21" fillId="5" borderId="0" xfId="0" applyFont="1" applyFill="1"/>
    <xf numFmtId="0" fontId="21" fillId="15" borderId="0" xfId="0" applyFont="1" applyFill="1" applyAlignment="1">
      <alignment vertical="center"/>
    </xf>
    <xf numFmtId="0" fontId="20" fillId="15" borderId="0" xfId="0" applyFont="1" applyFill="1" applyAlignment="1">
      <alignment horizontal="left" vertical="center"/>
    </xf>
    <xf numFmtId="0" fontId="21" fillId="0" borderId="0" xfId="0" applyFont="1" applyAlignment="1">
      <alignment vertical="center"/>
    </xf>
    <xf numFmtId="0" fontId="24" fillId="0" borderId="0" xfId="0" applyFont="1" applyAlignment="1">
      <alignment horizontal="left"/>
    </xf>
    <xf numFmtId="0" fontId="18" fillId="5" borderId="0" xfId="0" applyFont="1" applyFill="1" applyAlignment="1">
      <alignment horizontal="left" vertical="center"/>
    </xf>
    <xf numFmtId="0" fontId="21" fillId="5" borderId="0" xfId="0" applyFont="1" applyFill="1" applyAlignment="1">
      <alignment vertical="center"/>
    </xf>
    <xf numFmtId="0" fontId="18" fillId="15" borderId="0" xfId="0" applyFont="1" applyFill="1" applyAlignment="1">
      <alignment horizontal="left"/>
    </xf>
    <xf numFmtId="0" fontId="21" fillId="15" borderId="0" xfId="0" applyFont="1" applyFill="1"/>
    <xf numFmtId="3" fontId="31" fillId="5" borderId="0" xfId="0" applyNumberFormat="1" applyFont="1" applyFill="1" applyProtection="1">
      <protection locked="0"/>
    </xf>
    <xf numFmtId="0" fontId="24" fillId="0" borderId="0" xfId="0" applyFont="1"/>
    <xf numFmtId="0" fontId="18" fillId="0" borderId="0" xfId="0" applyFont="1" applyAlignment="1">
      <alignment vertical="center"/>
    </xf>
    <xf numFmtId="0" fontId="20" fillId="0" borderId="0" xfId="0" applyFont="1"/>
    <xf numFmtId="0" fontId="21" fillId="0" borderId="0" xfId="0" applyFont="1" applyAlignment="1">
      <alignment horizontal="left"/>
    </xf>
    <xf numFmtId="166" fontId="27" fillId="5" borderId="0" xfId="0" applyNumberFormat="1" applyFont="1" applyFill="1" applyAlignment="1">
      <alignment vertical="center" wrapText="1"/>
    </xf>
    <xf numFmtId="0" fontId="20" fillId="0" borderId="0" xfId="0" applyFont="1" applyAlignment="1">
      <alignment horizontal="left"/>
    </xf>
    <xf numFmtId="0" fontId="20" fillId="5" borderId="0" xfId="0" applyFont="1" applyFill="1" applyAlignment="1">
      <alignment horizontal="left"/>
    </xf>
    <xf numFmtId="0" fontId="21" fillId="23" borderId="0" xfId="0" applyFont="1" applyFill="1"/>
    <xf numFmtId="0" fontId="19" fillId="0" borderId="0" xfId="0" applyFont="1" applyAlignment="1">
      <alignment horizontal="left"/>
    </xf>
    <xf numFmtId="0" fontId="32" fillId="0" borderId="0" xfId="0" applyFont="1" applyAlignment="1">
      <alignment horizontal="left"/>
    </xf>
    <xf numFmtId="0" fontId="19" fillId="0" borderId="0" xfId="0" applyFont="1"/>
    <xf numFmtId="0" fontId="35" fillId="5" borderId="0" xfId="0" applyFont="1" applyFill="1"/>
    <xf numFmtId="0" fontId="42" fillId="0" borderId="0" xfId="0" applyFont="1"/>
    <xf numFmtId="1" fontId="38" fillId="12" borderId="27" xfId="0" applyNumberFormat="1" applyFont="1" applyFill="1" applyBorder="1" applyAlignment="1">
      <alignment horizontal="center" vertical="center"/>
    </xf>
    <xf numFmtId="166" fontId="27" fillId="12" borderId="27" xfId="0" applyNumberFormat="1" applyFont="1" applyFill="1" applyBorder="1" applyAlignment="1">
      <alignment vertical="center" wrapText="1"/>
    </xf>
    <xf numFmtId="0" fontId="20" fillId="15" borderId="0" xfId="0" applyFont="1" applyFill="1" applyAlignment="1">
      <alignment horizontal="left"/>
    </xf>
    <xf numFmtId="0" fontId="23" fillId="0" borderId="0" xfId="0" applyFont="1" applyAlignment="1">
      <alignment horizontal="left" indent="1"/>
    </xf>
    <xf numFmtId="0" fontId="24" fillId="5" borderId="0" xfId="0" applyFont="1" applyFill="1" applyAlignment="1">
      <alignment wrapText="1"/>
    </xf>
    <xf numFmtId="0" fontId="21" fillId="5" borderId="0" xfId="0" applyFont="1" applyFill="1" applyAlignment="1">
      <alignment horizontal="right" wrapText="1"/>
    </xf>
    <xf numFmtId="0" fontId="43" fillId="0" borderId="0" xfId="0" applyFont="1"/>
    <xf numFmtId="0" fontId="43" fillId="5" borderId="0" xfId="0" applyFont="1" applyFill="1" applyAlignment="1">
      <alignment horizontal="left" wrapText="1"/>
    </xf>
    <xf numFmtId="0" fontId="44" fillId="15" borderId="35" xfId="0" applyFont="1" applyFill="1" applyBorder="1" applyAlignment="1">
      <alignment vertical="center" wrapText="1"/>
    </xf>
    <xf numFmtId="0" fontId="44" fillId="15" borderId="36" xfId="0" applyFont="1" applyFill="1" applyBorder="1" applyAlignment="1">
      <alignment vertical="center" wrapText="1"/>
    </xf>
    <xf numFmtId="0" fontId="44" fillId="7" borderId="37" xfId="0" applyFont="1" applyFill="1" applyBorder="1" applyAlignment="1">
      <alignment horizontal="center" vertical="center" wrapText="1"/>
    </xf>
    <xf numFmtId="167" fontId="45" fillId="5" borderId="14" xfId="0" applyNumberFormat="1" applyFont="1" applyFill="1" applyBorder="1" applyAlignment="1">
      <alignment horizontal="center" wrapText="1"/>
    </xf>
    <xf numFmtId="0" fontId="45" fillId="5" borderId="0" xfId="0" applyFont="1" applyFill="1" applyAlignment="1">
      <alignment wrapText="1"/>
    </xf>
    <xf numFmtId="0" fontId="43" fillId="5" borderId="0" xfId="0" applyFont="1" applyFill="1" applyAlignment="1">
      <alignment horizontal="right" wrapText="1"/>
    </xf>
    <xf numFmtId="0" fontId="43" fillId="5" borderId="0" xfId="0" applyFont="1" applyFill="1"/>
    <xf numFmtId="0" fontId="44" fillId="15" borderId="40" xfId="0" applyFont="1" applyFill="1" applyBorder="1" applyAlignment="1">
      <alignment horizontal="center" vertical="center" wrapText="1"/>
    </xf>
    <xf numFmtId="0" fontId="18" fillId="15" borderId="41" xfId="0" applyFont="1" applyFill="1" applyBorder="1" applyAlignment="1">
      <alignment horizontal="center" vertical="center"/>
    </xf>
    <xf numFmtId="0" fontId="18" fillId="15" borderId="42" xfId="0" applyFont="1" applyFill="1" applyBorder="1" applyAlignment="1">
      <alignment horizontal="center" vertical="center"/>
    </xf>
    <xf numFmtId="0" fontId="21" fillId="24" borderId="38" xfId="0" applyFont="1" applyFill="1" applyBorder="1"/>
    <xf numFmtId="0" fontId="21" fillId="24" borderId="39" xfId="0" applyFont="1" applyFill="1" applyBorder="1"/>
    <xf numFmtId="0" fontId="47" fillId="0" borderId="0" xfId="0" applyFont="1" applyAlignment="1">
      <alignment horizontal="left"/>
    </xf>
    <xf numFmtId="0" fontId="21" fillId="5" borderId="43" xfId="0" applyFont="1" applyFill="1" applyBorder="1" applyAlignment="1">
      <alignment horizontal="left" vertical="center"/>
    </xf>
    <xf numFmtId="0" fontId="4" fillId="5" borderId="0" xfId="0" applyFont="1" applyFill="1"/>
    <xf numFmtId="0" fontId="19" fillId="0" borderId="3" xfId="0" applyFont="1" applyBorder="1" applyAlignment="1">
      <alignment horizontal="left"/>
    </xf>
    <xf numFmtId="1" fontId="18" fillId="15" borderId="4" xfId="0" applyNumberFormat="1" applyFont="1" applyFill="1" applyBorder="1" applyAlignment="1">
      <alignment horizontal="center"/>
    </xf>
    <xf numFmtId="0" fontId="18" fillId="15" borderId="5" xfId="0" applyFont="1" applyFill="1" applyBorder="1" applyAlignment="1">
      <alignment horizontal="center"/>
    </xf>
    <xf numFmtId="0" fontId="19" fillId="0" borderId="6" xfId="0" applyFont="1" applyBorder="1" applyAlignment="1">
      <alignment horizontal="left"/>
    </xf>
    <xf numFmtId="1" fontId="18" fillId="15" borderId="0" xfId="0" applyNumberFormat="1" applyFont="1" applyFill="1" applyAlignment="1">
      <alignment horizontal="center"/>
    </xf>
    <xf numFmtId="0" fontId="18" fillId="15" borderId="7" xfId="0" applyFont="1" applyFill="1" applyBorder="1" applyAlignment="1">
      <alignment horizontal="center"/>
    </xf>
    <xf numFmtId="0" fontId="19" fillId="0" borderId="8" xfId="0" applyFont="1" applyBorder="1" applyAlignment="1">
      <alignment horizontal="left"/>
    </xf>
    <xf numFmtId="1" fontId="18" fillId="15" borderId="9" xfId="0" applyNumberFormat="1" applyFont="1" applyFill="1" applyBorder="1" applyAlignment="1">
      <alignment horizontal="center"/>
    </xf>
    <xf numFmtId="0" fontId="18" fillId="15" borderId="10" xfId="0" applyFont="1" applyFill="1" applyBorder="1" applyAlignment="1">
      <alignment horizontal="center"/>
    </xf>
    <xf numFmtId="1" fontId="20" fillId="0" borderId="0" xfId="0" applyNumberFormat="1" applyFont="1"/>
    <xf numFmtId="0" fontId="18" fillId="0" borderId="0" xfId="0" applyFont="1" applyAlignment="1">
      <alignment horizontal="center"/>
    </xf>
    <xf numFmtId="0" fontId="44" fillId="15" borderId="38" xfId="0" applyFont="1" applyFill="1" applyBorder="1" applyAlignment="1">
      <alignment vertical="center" wrapText="1"/>
    </xf>
    <xf numFmtId="0" fontId="46" fillId="24" borderId="35" xfId="0" applyFont="1" applyFill="1" applyBorder="1" applyAlignment="1">
      <alignment vertical="center" wrapText="1"/>
    </xf>
    <xf numFmtId="0" fontId="46" fillId="24" borderId="38" xfId="0" applyFont="1" applyFill="1" applyBorder="1" applyAlignment="1">
      <alignment vertical="center" wrapText="1"/>
    </xf>
    <xf numFmtId="0" fontId="21" fillId="0" borderId="43" xfId="0" applyFont="1" applyBorder="1"/>
    <xf numFmtId="0" fontId="21" fillId="0" borderId="47" xfId="0" applyFont="1" applyBorder="1"/>
    <xf numFmtId="0" fontId="21" fillId="0" borderId="16" xfId="0" applyFont="1" applyBorder="1"/>
    <xf numFmtId="0" fontId="21" fillId="0" borderId="46" xfId="0" applyFont="1" applyBorder="1"/>
    <xf numFmtId="0" fontId="21" fillId="0" borderId="34" xfId="0" applyFont="1" applyBorder="1"/>
    <xf numFmtId="0" fontId="21" fillId="5" borderId="35" xfId="0" applyFont="1" applyFill="1" applyBorder="1"/>
    <xf numFmtId="0" fontId="21" fillId="5" borderId="38" xfId="0" applyFont="1" applyFill="1" applyBorder="1"/>
    <xf numFmtId="4" fontId="48" fillId="23" borderId="0" xfId="0" applyNumberFormat="1" applyFont="1" applyFill="1"/>
    <xf numFmtId="0" fontId="48" fillId="23" borderId="0" xfId="0" applyFont="1" applyFill="1"/>
    <xf numFmtId="4" fontId="48" fillId="23" borderId="0" xfId="0" applyNumberFormat="1" applyFont="1" applyFill="1" applyProtection="1">
      <protection hidden="1"/>
    </xf>
    <xf numFmtId="0" fontId="19" fillId="14" borderId="14" xfId="0" applyFont="1" applyFill="1" applyBorder="1" applyAlignment="1">
      <alignment horizontal="left"/>
    </xf>
    <xf numFmtId="0" fontId="18" fillId="5" borderId="0" xfId="0" applyFont="1" applyFill="1" applyAlignment="1">
      <alignment horizontal="center"/>
    </xf>
    <xf numFmtId="9" fontId="18" fillId="0" borderId="0" xfId="2" applyFont="1" applyAlignment="1">
      <alignment horizontal="center"/>
    </xf>
    <xf numFmtId="9" fontId="18" fillId="5" borderId="0" xfId="2" applyFont="1" applyFill="1" applyAlignment="1">
      <alignment horizontal="center"/>
    </xf>
    <xf numFmtId="0" fontId="20" fillId="23" borderId="0" xfId="0" applyFont="1" applyFill="1" applyAlignment="1">
      <alignment horizontal="left"/>
    </xf>
    <xf numFmtId="4" fontId="48" fillId="23" borderId="0" xfId="0" applyNumberFormat="1" applyFont="1" applyFill="1" applyAlignment="1" applyProtection="1">
      <alignment horizontal="left"/>
      <protection hidden="1"/>
    </xf>
    <xf numFmtId="0" fontId="48" fillId="23" borderId="0" xfId="0" applyFont="1" applyFill="1" applyAlignment="1">
      <alignment horizontal="left"/>
    </xf>
    <xf numFmtId="0" fontId="24" fillId="23" borderId="0" xfId="0" applyFont="1" applyFill="1"/>
    <xf numFmtId="0" fontId="21" fillId="23" borderId="0" xfId="0" applyFont="1" applyFill="1" applyAlignment="1">
      <alignment horizontal="center"/>
    </xf>
    <xf numFmtId="4" fontId="48" fillId="23" borderId="0" xfId="0" applyNumberFormat="1" applyFont="1" applyFill="1" applyAlignment="1" applyProtection="1">
      <alignment horizontal="center"/>
      <protection hidden="1"/>
    </xf>
    <xf numFmtId="0" fontId="48" fillId="23" borderId="0" xfId="0" applyFont="1" applyFill="1" applyAlignment="1">
      <alignment horizontal="center"/>
    </xf>
    <xf numFmtId="4" fontId="49" fillId="23" borderId="0" xfId="0" applyNumberFormat="1" applyFont="1" applyFill="1"/>
    <xf numFmtId="0" fontId="49" fillId="23" borderId="0" xfId="0" applyFont="1" applyFill="1"/>
    <xf numFmtId="0" fontId="51" fillId="0" borderId="0" xfId="0" applyFont="1"/>
    <xf numFmtId="0" fontId="51" fillId="5" borderId="0" xfId="0" applyFont="1" applyFill="1"/>
    <xf numFmtId="0" fontId="35" fillId="0" borderId="0" xfId="0" applyFont="1"/>
    <xf numFmtId="9" fontId="36" fillId="0" borderId="1" xfId="2" applyFont="1" applyFill="1" applyBorder="1" applyAlignment="1" applyProtection="1">
      <alignment horizontal="right"/>
      <protection hidden="1"/>
    </xf>
    <xf numFmtId="3" fontId="36" fillId="0" borderId="1" xfId="8" applyNumberFormat="1" applyFont="1" applyFill="1" applyAlignment="1" applyProtection="1">
      <alignment horizontal="right"/>
      <protection hidden="1"/>
    </xf>
    <xf numFmtId="0" fontId="31" fillId="0" borderId="0" xfId="0" applyFont="1" applyAlignment="1">
      <alignment horizontal="right"/>
    </xf>
    <xf numFmtId="0" fontId="33" fillId="0" borderId="0" xfId="0" applyFont="1" applyAlignment="1">
      <alignment horizontal="left" indent="1"/>
    </xf>
    <xf numFmtId="0" fontId="21" fillId="0" borderId="0" xfId="0" applyFont="1" applyAlignment="1">
      <alignment horizontal="right"/>
    </xf>
    <xf numFmtId="0" fontId="0" fillId="5" borderId="0" xfId="0" applyFill="1" applyAlignment="1">
      <alignment horizontal="center" vertical="center"/>
    </xf>
    <xf numFmtId="0" fontId="54" fillId="15" borderId="0" xfId="0" applyFont="1" applyFill="1"/>
    <xf numFmtId="1" fontId="18" fillId="0" borderId="0" xfId="0" applyNumberFormat="1" applyFont="1" applyAlignment="1">
      <alignment horizontal="center"/>
    </xf>
    <xf numFmtId="2" fontId="0" fillId="0" borderId="27" xfId="0" applyNumberFormat="1" applyBorder="1" applyAlignment="1">
      <alignment horizontal="center" vertical="center"/>
    </xf>
    <xf numFmtId="166" fontId="27" fillId="12" borderId="27" xfId="0" applyNumberFormat="1" applyFont="1" applyFill="1" applyBorder="1" applyAlignment="1">
      <alignment horizontal="center" vertical="center" wrapText="1"/>
    </xf>
    <xf numFmtId="0" fontId="55" fillId="0" borderId="0" xfId="0" applyFont="1"/>
    <xf numFmtId="0" fontId="60" fillId="0" borderId="0" xfId="0" applyFont="1"/>
    <xf numFmtId="14" fontId="0" fillId="0" borderId="0" xfId="0" applyNumberFormat="1"/>
    <xf numFmtId="0" fontId="45" fillId="24" borderId="14" xfId="0" applyFont="1" applyFill="1" applyBorder="1" applyAlignment="1">
      <alignment horizontal="center" vertical="center" wrapText="1"/>
    </xf>
    <xf numFmtId="0" fontId="21" fillId="5" borderId="43" xfId="0" applyFont="1" applyFill="1" applyBorder="1" applyAlignment="1">
      <alignment vertical="center"/>
    </xf>
    <xf numFmtId="0" fontId="21" fillId="5" borderId="44" xfId="0" applyFont="1" applyFill="1" applyBorder="1" applyAlignment="1">
      <alignment vertical="center"/>
    </xf>
    <xf numFmtId="0" fontId="21" fillId="5" borderId="47" xfId="0" applyFont="1" applyFill="1" applyBorder="1" applyAlignment="1">
      <alignment horizontal="left" vertical="center"/>
    </xf>
    <xf numFmtId="0" fontId="21" fillId="5" borderId="16" xfId="0" applyFont="1" applyFill="1" applyBorder="1" applyAlignment="1">
      <alignment vertical="center"/>
    </xf>
    <xf numFmtId="0" fontId="21" fillId="5" borderId="48" xfId="0" applyFont="1" applyFill="1" applyBorder="1" applyAlignment="1">
      <alignment vertical="center"/>
    </xf>
    <xf numFmtId="0" fontId="21" fillId="0" borderId="45" xfId="0" applyFont="1" applyBorder="1" applyAlignment="1">
      <alignment horizontal="center" vertical="center"/>
    </xf>
    <xf numFmtId="0" fontId="21" fillId="0" borderId="44" xfId="0" applyFont="1" applyBorder="1" applyAlignment="1">
      <alignment horizontal="center" vertical="center"/>
    </xf>
    <xf numFmtId="0" fontId="21" fillId="24" borderId="38" xfId="0" applyFont="1" applyFill="1" applyBorder="1" applyAlignment="1">
      <alignment horizontal="center" vertical="center"/>
    </xf>
    <xf numFmtId="0" fontId="21" fillId="24" borderId="39" xfId="0" applyFont="1" applyFill="1" applyBorder="1" applyAlignment="1">
      <alignment horizontal="center" vertical="center"/>
    </xf>
    <xf numFmtId="0" fontId="21" fillId="5" borderId="45" xfId="0" applyFont="1" applyFill="1" applyBorder="1" applyAlignment="1">
      <alignment horizontal="center" vertical="center"/>
    </xf>
    <xf numFmtId="0" fontId="21" fillId="5" borderId="49" xfId="0" applyFont="1" applyFill="1" applyBorder="1" applyAlignment="1">
      <alignment horizontal="center" vertical="center"/>
    </xf>
    <xf numFmtId="0" fontId="21" fillId="0" borderId="49" xfId="0" applyFont="1" applyBorder="1" applyAlignment="1">
      <alignment horizontal="center" vertical="center"/>
    </xf>
    <xf numFmtId="0" fontId="21" fillId="0" borderId="40" xfId="0" applyFont="1" applyBorder="1" applyAlignment="1">
      <alignment horizontal="center" vertical="center"/>
    </xf>
    <xf numFmtId="0" fontId="0" fillId="5" borderId="0" xfId="0" applyFill="1"/>
    <xf numFmtId="0" fontId="0" fillId="5" borderId="16" xfId="0" applyFill="1" applyBorder="1"/>
    <xf numFmtId="0" fontId="22" fillId="5" borderId="0" xfId="0" applyFont="1" applyFill="1" applyAlignment="1">
      <alignment horizontal="left" vertical="center" wrapText="1"/>
    </xf>
    <xf numFmtId="0" fontId="17" fillId="5" borderId="0" xfId="0" applyFont="1" applyFill="1" applyAlignment="1">
      <alignment wrapText="1"/>
    </xf>
    <xf numFmtId="0" fontId="22" fillId="0" borderId="0" xfId="0" applyFont="1" applyAlignment="1">
      <alignment horizontal="left" vertical="center" wrapText="1"/>
    </xf>
    <xf numFmtId="0" fontId="17" fillId="0" borderId="0" xfId="0" applyFont="1" applyAlignment="1">
      <alignment wrapText="1"/>
    </xf>
    <xf numFmtId="0" fontId="0" fillId="0" borderId="54" xfId="0" applyBorder="1"/>
    <xf numFmtId="0" fontId="0" fillId="0" borderId="55" xfId="0" applyBorder="1"/>
    <xf numFmtId="0" fontId="4" fillId="27" borderId="54" xfId="0" applyFont="1" applyFill="1" applyBorder="1"/>
    <xf numFmtId="0" fontId="4" fillId="27" borderId="55" xfId="0" applyFont="1" applyFill="1" applyBorder="1"/>
    <xf numFmtId="0" fontId="0" fillId="5" borderId="55" xfId="0" applyFill="1" applyBorder="1"/>
    <xf numFmtId="0" fontId="10" fillId="0" borderId="0" xfId="0" applyFont="1"/>
    <xf numFmtId="0" fontId="18" fillId="32" borderId="0" xfId="0" applyFont="1" applyFill="1" applyAlignment="1">
      <alignment horizontal="center" vertical="center"/>
    </xf>
    <xf numFmtId="0" fontId="18" fillId="32" borderId="0" xfId="0" applyFont="1" applyFill="1" applyAlignment="1">
      <alignment horizontal="left" vertical="center"/>
    </xf>
    <xf numFmtId="0" fontId="21" fillId="32" borderId="0" xfId="0" applyFont="1" applyFill="1"/>
    <xf numFmtId="0" fontId="18" fillId="32" borderId="0" xfId="0" applyFont="1" applyFill="1" applyAlignment="1">
      <alignment vertical="center"/>
    </xf>
    <xf numFmtId="0" fontId="0" fillId="32" borderId="0" xfId="0" applyFill="1"/>
    <xf numFmtId="0" fontId="18" fillId="35" borderId="0" xfId="0" applyFont="1" applyFill="1" applyAlignment="1">
      <alignment vertical="center"/>
    </xf>
    <xf numFmtId="0" fontId="18" fillId="32" borderId="0" xfId="0" applyFont="1" applyFill="1" applyAlignment="1">
      <alignment horizontal="right" vertical="center"/>
    </xf>
    <xf numFmtId="169" fontId="35" fillId="0" borderId="0" xfId="9" applyFont="1" applyAlignment="1">
      <alignment horizontal="left" indent="2"/>
    </xf>
    <xf numFmtId="2" fontId="35" fillId="0" borderId="0" xfId="0" applyNumberFormat="1" applyFont="1"/>
    <xf numFmtId="169" fontId="19" fillId="0" borderId="0" xfId="9" applyFont="1" applyAlignment="1">
      <alignment horizontal="left" indent="1"/>
    </xf>
    <xf numFmtId="169" fontId="35" fillId="0" borderId="0" xfId="9" applyFont="1" applyAlignment="1">
      <alignment horizontal="left"/>
    </xf>
    <xf numFmtId="169" fontId="19" fillId="0" borderId="0" xfId="9" applyFont="1" applyAlignment="1">
      <alignment horizontal="left"/>
    </xf>
    <xf numFmtId="49" fontId="35" fillId="0" borderId="0" xfId="0" applyNumberFormat="1" applyFont="1"/>
    <xf numFmtId="0" fontId="21" fillId="0" borderId="0" xfId="0" applyFont="1" applyAlignment="1">
      <alignment horizontal="left" indent="6"/>
    </xf>
    <xf numFmtId="169" fontId="35" fillId="0" borderId="0" xfId="9" applyFont="1" applyAlignment="1">
      <alignment horizontal="left" indent="4"/>
    </xf>
    <xf numFmtId="0" fontId="74" fillId="0" borderId="0" xfId="0" applyFont="1"/>
    <xf numFmtId="0" fontId="74" fillId="0" borderId="0" xfId="0" applyFont="1" applyAlignment="1">
      <alignment horizontal="left" indent="1"/>
    </xf>
    <xf numFmtId="0" fontId="18" fillId="32" borderId="0" xfId="0" applyFont="1" applyFill="1"/>
    <xf numFmtId="0" fontId="25" fillId="32" borderId="0" xfId="0" applyFont="1" applyFill="1" applyAlignment="1" applyProtection="1">
      <alignment horizontal="right" vertical="center"/>
      <protection locked="0"/>
    </xf>
    <xf numFmtId="2" fontId="21" fillId="5" borderId="0" xfId="0" applyNumberFormat="1" applyFont="1" applyFill="1"/>
    <xf numFmtId="0" fontId="0" fillId="37" borderId="54" xfId="0" applyFill="1" applyBorder="1"/>
    <xf numFmtId="3" fontId="31" fillId="17" borderId="15" xfId="0" applyNumberFormat="1" applyFont="1" applyFill="1" applyBorder="1" applyAlignment="1" applyProtection="1">
      <alignment vertical="center"/>
      <protection locked="0"/>
    </xf>
    <xf numFmtId="0" fontId="71" fillId="5" borderId="51" xfId="0" applyFont="1" applyFill="1" applyBorder="1" applyAlignment="1">
      <alignment vertical="center" wrapText="1"/>
    </xf>
    <xf numFmtId="166" fontId="59" fillId="12" borderId="27" xfId="0" applyNumberFormat="1" applyFont="1" applyFill="1" applyBorder="1" applyAlignment="1">
      <alignment horizontal="center" vertical="center" wrapText="1"/>
    </xf>
    <xf numFmtId="0" fontId="0" fillId="39" borderId="0" xfId="0" applyFill="1"/>
    <xf numFmtId="0" fontId="83" fillId="39" borderId="0" xfId="0" applyFont="1" applyFill="1"/>
    <xf numFmtId="0" fontId="84" fillId="39" borderId="0" xfId="0" applyFont="1" applyFill="1" applyAlignment="1">
      <alignment vertical="center"/>
    </xf>
    <xf numFmtId="0" fontId="78" fillId="5" borderId="23" xfId="0" applyFont="1" applyFill="1" applyBorder="1" applyAlignment="1" applyProtection="1">
      <alignment horizontal="center" vertical="center" wrapText="1"/>
      <protection locked="0"/>
    </xf>
    <xf numFmtId="0" fontId="87" fillId="0" borderId="0" xfId="0" applyFont="1"/>
    <xf numFmtId="0" fontId="89" fillId="39" borderId="0" xfId="0" applyFont="1" applyFill="1"/>
    <xf numFmtId="0" fontId="90" fillId="39" borderId="0" xfId="0" applyFont="1" applyFill="1"/>
    <xf numFmtId="0" fontId="91" fillId="39" borderId="0" xfId="0" applyFont="1" applyFill="1"/>
    <xf numFmtId="2" fontId="0" fillId="12" borderId="27" xfId="0" applyNumberFormat="1" applyFill="1" applyBorder="1" applyAlignment="1">
      <alignment horizontal="center" vertical="center" wrapText="1"/>
    </xf>
    <xf numFmtId="0" fontId="84" fillId="39" borderId="0" xfId="0" applyFont="1" applyFill="1" applyAlignment="1">
      <alignment horizontal="center" vertical="center"/>
    </xf>
    <xf numFmtId="0" fontId="97" fillId="0" borderId="0" xfId="0" applyFont="1"/>
    <xf numFmtId="0" fontId="96" fillId="36" borderId="14" xfId="0" applyFont="1" applyFill="1" applyBorder="1"/>
    <xf numFmtId="0" fontId="82" fillId="39" borderId="0" xfId="0" applyFont="1" applyFill="1" applyAlignment="1">
      <alignment horizontal="right"/>
    </xf>
    <xf numFmtId="0" fontId="0" fillId="40" borderId="22" xfId="0" applyFill="1" applyBorder="1"/>
    <xf numFmtId="0" fontId="0" fillId="40" borderId="52" xfId="0" applyFill="1" applyBorder="1"/>
    <xf numFmtId="0" fontId="0" fillId="40" borderId="53" xfId="0" applyFill="1" applyBorder="1"/>
    <xf numFmtId="0" fontId="0" fillId="40" borderId="54" xfId="0" applyFill="1" applyBorder="1"/>
    <xf numFmtId="0" fontId="0" fillId="40" borderId="55" xfId="0" applyFill="1" applyBorder="1"/>
    <xf numFmtId="1" fontId="21" fillId="23" borderId="0" xfId="0" applyNumberFormat="1" applyFont="1" applyFill="1"/>
    <xf numFmtId="9" fontId="21" fillId="23" borderId="0" xfId="0" applyNumberFormat="1" applyFont="1" applyFill="1"/>
    <xf numFmtId="0" fontId="4" fillId="0" borderId="0" xfId="0" applyFont="1"/>
    <xf numFmtId="0" fontId="65" fillId="32" borderId="0" xfId="0" applyFont="1" applyFill="1" applyAlignment="1">
      <alignment vertical="center"/>
    </xf>
    <xf numFmtId="0" fontId="93" fillId="0" borderId="0" xfId="0" applyFont="1"/>
    <xf numFmtId="0" fontId="94" fillId="13" borderId="56" xfId="0" applyFont="1" applyFill="1" applyBorder="1" applyAlignment="1">
      <alignment horizontal="center" vertical="center" wrapText="1"/>
    </xf>
    <xf numFmtId="0" fontId="95" fillId="29" borderId="20" xfId="0" applyFont="1" applyFill="1" applyBorder="1" applyAlignment="1">
      <alignment horizontal="right" vertical="center" wrapText="1"/>
    </xf>
    <xf numFmtId="0" fontId="93" fillId="16" borderId="0" xfId="0" applyFont="1" applyFill="1"/>
    <xf numFmtId="0" fontId="71" fillId="0" borderId="0" xfId="0" applyFont="1"/>
    <xf numFmtId="0" fontId="5" fillId="29" borderId="20" xfId="0" applyFont="1" applyFill="1" applyBorder="1" applyAlignment="1">
      <alignment horizontal="center" vertical="center" wrapText="1"/>
    </xf>
    <xf numFmtId="0" fontId="71" fillId="16" borderId="0" xfId="0" applyFont="1" applyFill="1"/>
    <xf numFmtId="0" fontId="88" fillId="32" borderId="20" xfId="0" applyFont="1" applyFill="1" applyBorder="1" applyAlignment="1">
      <alignment horizontal="right" vertical="center" wrapText="1"/>
    </xf>
    <xf numFmtId="166" fontId="79" fillId="5" borderId="23" xfId="0" applyNumberFormat="1" applyFont="1" applyFill="1" applyBorder="1" applyAlignment="1" applyProtection="1">
      <alignment horizontal="center" vertical="center" wrapText="1"/>
      <protection locked="0"/>
    </xf>
    <xf numFmtId="0" fontId="98" fillId="0" borderId="0" xfId="0" applyFont="1"/>
    <xf numFmtId="0" fontId="99" fillId="0" borderId="0" xfId="0" applyFont="1"/>
    <xf numFmtId="0" fontId="99" fillId="39" borderId="0" xfId="0" applyFont="1" applyFill="1"/>
    <xf numFmtId="9" fontId="99" fillId="0" borderId="0" xfId="0" applyNumberFormat="1" applyFont="1"/>
    <xf numFmtId="0" fontId="99" fillId="36" borderId="14" xfId="0" applyFont="1" applyFill="1" applyBorder="1"/>
    <xf numFmtId="0" fontId="0" fillId="4" borderId="16" xfId="0" applyFill="1" applyBorder="1"/>
    <xf numFmtId="0" fontId="58" fillId="4" borderId="16" xfId="0" applyFont="1" applyFill="1" applyBorder="1" applyAlignment="1">
      <alignment vertical="center"/>
    </xf>
    <xf numFmtId="0" fontId="75" fillId="4" borderId="0" xfId="0" applyFont="1" applyFill="1" applyAlignment="1">
      <alignment horizontal="center"/>
    </xf>
    <xf numFmtId="0" fontId="0" fillId="4" borderId="0" xfId="0" applyFill="1"/>
    <xf numFmtId="0" fontId="58" fillId="4" borderId="0" xfId="0" applyFont="1" applyFill="1" applyAlignment="1">
      <alignment vertical="center"/>
    </xf>
    <xf numFmtId="0" fontId="104" fillId="5" borderId="0" xfId="0" applyFont="1" applyFill="1"/>
    <xf numFmtId="0" fontId="4" fillId="4" borderId="0" xfId="0" applyFont="1" applyFill="1"/>
    <xf numFmtId="0" fontId="39" fillId="4" borderId="0" xfId="0" applyFont="1" applyFill="1" applyAlignment="1">
      <alignment horizontal="left" indent="1"/>
    </xf>
    <xf numFmtId="0" fontId="10" fillId="4" borderId="0" xfId="0" applyFont="1" applyFill="1"/>
    <xf numFmtId="0" fontId="86" fillId="4" borderId="0" xfId="0" applyFont="1" applyFill="1" applyAlignment="1">
      <alignment vertical="center"/>
    </xf>
    <xf numFmtId="0" fontId="70" fillId="4" borderId="0" xfId="0" applyFont="1" applyFill="1" applyAlignment="1">
      <alignment vertical="center"/>
    </xf>
    <xf numFmtId="0" fontId="70" fillId="4" borderId="0" xfId="0" applyFont="1" applyFill="1" applyAlignment="1">
      <alignment horizontal="left" vertical="center"/>
    </xf>
    <xf numFmtId="0" fontId="93" fillId="4" borderId="0" xfId="0" applyFont="1" applyFill="1"/>
    <xf numFmtId="0" fontId="71" fillId="4" borderId="0" xfId="0" applyFont="1" applyFill="1"/>
    <xf numFmtId="166" fontId="27" fillId="12" borderId="23" xfId="0" applyNumberFormat="1" applyFont="1" applyFill="1" applyBorder="1" applyAlignment="1">
      <alignment horizontal="center" vertical="center" wrapText="1"/>
    </xf>
    <xf numFmtId="166" fontId="27" fillId="12" borderId="23" xfId="0" applyNumberFormat="1" applyFont="1" applyFill="1" applyBorder="1" applyAlignment="1">
      <alignment vertical="center" wrapText="1"/>
    </xf>
    <xf numFmtId="0" fontId="93" fillId="42" borderId="58" xfId="0" applyFont="1" applyFill="1" applyBorder="1"/>
    <xf numFmtId="0" fontId="69" fillId="42" borderId="58" xfId="0" applyFont="1" applyFill="1" applyBorder="1" applyAlignment="1">
      <alignment horizontal="center" vertical="center" wrapText="1"/>
    </xf>
    <xf numFmtId="0" fontId="69" fillId="13" borderId="56" xfId="0" applyFont="1" applyFill="1" applyBorder="1" applyAlignment="1">
      <alignment horizontal="center" vertical="center" wrapText="1"/>
    </xf>
    <xf numFmtId="1" fontId="38" fillId="12" borderId="23" xfId="0" applyNumberFormat="1" applyFont="1" applyFill="1" applyBorder="1" applyAlignment="1">
      <alignment horizontal="center" vertical="center"/>
    </xf>
    <xf numFmtId="166" fontId="59" fillId="12" borderId="23" xfId="0" applyNumberFormat="1" applyFont="1" applyFill="1" applyBorder="1" applyAlignment="1">
      <alignment horizontal="center" vertical="center" wrapText="1"/>
    </xf>
    <xf numFmtId="2" fontId="0" fillId="12" borderId="23" xfId="0" applyNumberFormat="1" applyFill="1" applyBorder="1" applyAlignment="1">
      <alignment horizontal="center" vertical="center" wrapText="1"/>
    </xf>
    <xf numFmtId="2" fontId="0" fillId="0" borderId="23" xfId="0" applyNumberFormat="1" applyBorder="1" applyAlignment="1">
      <alignment horizontal="center" vertical="center"/>
    </xf>
    <xf numFmtId="0" fontId="95" fillId="32" borderId="58" xfId="0" applyFont="1" applyFill="1" applyBorder="1" applyAlignment="1">
      <alignment horizontal="right" vertical="center" wrapText="1"/>
    </xf>
    <xf numFmtId="0" fontId="69" fillId="32" borderId="58" xfId="0" applyFont="1" applyFill="1" applyBorder="1" applyAlignment="1">
      <alignment horizontal="center" vertical="center" wrapText="1"/>
    </xf>
    <xf numFmtId="0" fontId="5" fillId="32" borderId="58" xfId="0" applyFont="1" applyFill="1" applyBorder="1" applyAlignment="1">
      <alignment horizontal="center" vertical="top" wrapText="1"/>
    </xf>
    <xf numFmtId="0" fontId="75" fillId="32" borderId="58" xfId="0" applyFont="1" applyFill="1" applyBorder="1" applyAlignment="1">
      <alignment horizontal="center" vertical="center" wrapText="1"/>
    </xf>
    <xf numFmtId="0" fontId="5" fillId="32" borderId="58" xfId="0" applyFont="1" applyFill="1" applyBorder="1" applyAlignment="1">
      <alignment horizontal="center" vertical="center" wrapText="1"/>
    </xf>
    <xf numFmtId="0" fontId="69" fillId="13" borderId="58" xfId="0" applyFont="1" applyFill="1" applyBorder="1" applyAlignment="1">
      <alignment horizontal="center" vertical="center" wrapText="1"/>
    </xf>
    <xf numFmtId="0" fontId="69" fillId="13" borderId="58" xfId="0" applyFont="1" applyFill="1" applyBorder="1" applyAlignment="1">
      <alignment horizontal="center" vertical="top" wrapText="1"/>
    </xf>
    <xf numFmtId="0" fontId="81" fillId="13" borderId="58" xfId="0" applyFont="1" applyFill="1" applyBorder="1" applyAlignment="1">
      <alignment horizontal="center" vertical="center" wrapText="1"/>
    </xf>
    <xf numFmtId="0" fontId="71" fillId="5" borderId="0" xfId="0" applyFont="1" applyFill="1"/>
    <xf numFmtId="0" fontId="71" fillId="21" borderId="13" xfId="0" applyFont="1" applyFill="1" applyBorder="1"/>
    <xf numFmtId="0" fontId="42" fillId="5" borderId="0" xfId="0" applyFont="1" applyFill="1"/>
    <xf numFmtId="0" fontId="111" fillId="4" borderId="0" xfId="0" applyFont="1" applyFill="1" applyAlignment="1">
      <alignment horizontal="left" vertical="center"/>
    </xf>
    <xf numFmtId="0" fontId="58" fillId="4" borderId="0" xfId="0" applyFont="1" applyFill="1" applyAlignment="1">
      <alignment horizontal="left" vertical="center"/>
    </xf>
    <xf numFmtId="0" fontId="7" fillId="21" borderId="11" xfId="0" applyFont="1" applyFill="1" applyBorder="1" applyAlignment="1">
      <alignment horizontal="left" vertical="center"/>
    </xf>
    <xf numFmtId="170" fontId="112" fillId="21" borderId="14" xfId="1" applyNumberFormat="1" applyFont="1" applyFill="1" applyBorder="1" applyAlignment="1" applyProtection="1">
      <alignment horizontal="center" vertical="center" wrapText="1"/>
    </xf>
    <xf numFmtId="170" fontId="112" fillId="21" borderId="11" xfId="1" applyNumberFormat="1" applyFont="1" applyFill="1" applyBorder="1" applyAlignment="1" applyProtection="1">
      <alignment horizontal="center" vertical="center" wrapText="1"/>
    </xf>
    <xf numFmtId="0" fontId="113" fillId="4" borderId="11" xfId="0" applyFont="1" applyFill="1" applyBorder="1" applyAlignment="1">
      <alignment horizontal="center" vertical="center" wrapText="1"/>
    </xf>
    <xf numFmtId="0" fontId="71" fillId="5" borderId="69" xfId="0" applyFont="1" applyFill="1" applyBorder="1" applyAlignment="1">
      <alignment vertical="center" wrapText="1"/>
    </xf>
    <xf numFmtId="0" fontId="114" fillId="21" borderId="14" xfId="0" applyFont="1" applyFill="1" applyBorder="1" applyAlignment="1">
      <alignment horizontal="left" vertical="center"/>
    </xf>
    <xf numFmtId="0" fontId="75" fillId="4" borderId="14" xfId="0" applyFont="1" applyFill="1" applyBorder="1" applyAlignment="1">
      <alignment horizontal="center" vertical="center"/>
    </xf>
    <xf numFmtId="49" fontId="75" fillId="4" borderId="14" xfId="0" applyNumberFormat="1" applyFont="1" applyFill="1" applyBorder="1" applyAlignment="1">
      <alignment horizontal="center" vertical="center"/>
    </xf>
    <xf numFmtId="0" fontId="10" fillId="5" borderId="0" xfId="0" applyFont="1" applyFill="1"/>
    <xf numFmtId="0" fontId="93" fillId="5" borderId="0" xfId="0" applyFont="1" applyFill="1"/>
    <xf numFmtId="0" fontId="81" fillId="13" borderId="14" xfId="0" applyFont="1" applyFill="1" applyBorder="1" applyAlignment="1">
      <alignment horizontal="center" vertical="center" wrapText="1"/>
    </xf>
    <xf numFmtId="0" fontId="81" fillId="29" borderId="14" xfId="0" applyFont="1" applyFill="1" applyBorder="1" applyAlignment="1">
      <alignment horizontal="center" vertical="center" wrapText="1"/>
    </xf>
    <xf numFmtId="0" fontId="69" fillId="13" borderId="14" xfId="0" applyFont="1" applyFill="1" applyBorder="1" applyAlignment="1">
      <alignment horizontal="center" vertical="center" wrapText="1"/>
    </xf>
    <xf numFmtId="0" fontId="69" fillId="13" borderId="14" xfId="0" applyFont="1" applyFill="1" applyBorder="1" applyAlignment="1">
      <alignment horizontal="center" vertical="top" wrapText="1"/>
    </xf>
    <xf numFmtId="166" fontId="118" fillId="5" borderId="14" xfId="0" applyNumberFormat="1" applyFont="1" applyFill="1" applyBorder="1" applyAlignment="1" applyProtection="1">
      <alignment horizontal="center" vertical="center" wrapText="1"/>
      <protection locked="0"/>
    </xf>
    <xf numFmtId="166" fontId="118" fillId="11" borderId="14" xfId="0" applyNumberFormat="1" applyFont="1" applyFill="1" applyBorder="1" applyAlignment="1">
      <alignment horizontal="center" vertical="center" wrapText="1"/>
    </xf>
    <xf numFmtId="0" fontId="119" fillId="5" borderId="0" xfId="0" applyFont="1" applyFill="1"/>
    <xf numFmtId="0" fontId="0" fillId="0" borderId="0" xfId="0" applyAlignment="1">
      <alignment horizontal="center"/>
    </xf>
    <xf numFmtId="0" fontId="0" fillId="36" borderId="0" xfId="0" applyFill="1"/>
    <xf numFmtId="0" fontId="13" fillId="39" borderId="0" xfId="0" applyFont="1" applyFill="1"/>
    <xf numFmtId="0" fontId="13" fillId="0" borderId="0" xfId="0" applyFont="1"/>
    <xf numFmtId="0" fontId="120" fillId="39" borderId="0" xfId="0" applyFont="1" applyFill="1" applyAlignment="1">
      <alignment wrapText="1"/>
    </xf>
    <xf numFmtId="0" fontId="120" fillId="32" borderId="0" xfId="0" applyFont="1" applyFill="1" applyAlignment="1">
      <alignment wrapText="1"/>
    </xf>
    <xf numFmtId="0" fontId="120" fillId="7" borderId="0" xfId="0" applyFont="1" applyFill="1" applyAlignment="1">
      <alignment wrapText="1"/>
    </xf>
    <xf numFmtId="0" fontId="0" fillId="5" borderId="0" xfId="0" applyFill="1" applyAlignment="1">
      <alignment horizontal="center" wrapText="1"/>
    </xf>
    <xf numFmtId="166" fontId="121" fillId="5" borderId="33" xfId="0" applyNumberFormat="1" applyFont="1" applyFill="1" applyBorder="1" applyAlignment="1" applyProtection="1">
      <alignment vertical="center" wrapText="1"/>
      <protection locked="0"/>
    </xf>
    <xf numFmtId="166" fontId="121" fillId="5" borderId="14" xfId="0" applyNumberFormat="1" applyFont="1" applyFill="1" applyBorder="1" applyAlignment="1" applyProtection="1">
      <alignment vertical="center" wrapText="1"/>
      <protection locked="0"/>
    </xf>
    <xf numFmtId="166" fontId="121" fillId="5" borderId="14" xfId="0" applyNumberFormat="1" applyFont="1" applyFill="1" applyBorder="1" applyAlignment="1" applyProtection="1">
      <alignment horizontal="center" vertical="center" wrapText="1"/>
      <protection locked="0"/>
    </xf>
    <xf numFmtId="165" fontId="121" fillId="5" borderId="14" xfId="1" applyFont="1" applyFill="1" applyBorder="1" applyAlignment="1" applyProtection="1">
      <alignment vertical="center" wrapText="1"/>
      <protection locked="0"/>
    </xf>
    <xf numFmtId="9" fontId="0" fillId="43" borderId="0" xfId="0" applyNumberFormat="1" applyFill="1"/>
    <xf numFmtId="9" fontId="0" fillId="44" borderId="0" xfId="0" applyNumberFormat="1" applyFill="1"/>
    <xf numFmtId="9" fontId="0" fillId="22" borderId="0" xfId="0" applyNumberFormat="1" applyFill="1"/>
    <xf numFmtId="0" fontId="0" fillId="38" borderId="0" xfId="0" applyFill="1"/>
    <xf numFmtId="9" fontId="0" fillId="9" borderId="0" xfId="0" applyNumberFormat="1" applyFill="1"/>
    <xf numFmtId="0" fontId="8" fillId="4" borderId="0" xfId="0" applyFont="1" applyFill="1"/>
    <xf numFmtId="0" fontId="124" fillId="4" borderId="0" xfId="0" applyFont="1" applyFill="1" applyAlignment="1">
      <alignment vertical="center"/>
    </xf>
    <xf numFmtId="0" fontId="8" fillId="4" borderId="0" xfId="0" applyFont="1" applyFill="1" applyAlignment="1">
      <alignment horizontal="center" wrapText="1"/>
    </xf>
    <xf numFmtId="166" fontId="110" fillId="5" borderId="13" xfId="0" applyNumberFormat="1" applyFont="1" applyFill="1" applyBorder="1" applyAlignment="1">
      <alignment vertical="center" wrapText="1"/>
    </xf>
    <xf numFmtId="0" fontId="125" fillId="38" borderId="13" xfId="0" applyFont="1" applyFill="1" applyBorder="1" applyAlignment="1">
      <alignment horizontal="center" vertical="center" wrapText="1"/>
    </xf>
    <xf numFmtId="0" fontId="100" fillId="4" borderId="14" xfId="0" applyFont="1" applyFill="1" applyBorder="1" applyAlignment="1">
      <alignment horizontal="center" vertical="center" wrapText="1"/>
    </xf>
    <xf numFmtId="0" fontId="127" fillId="4" borderId="14" xfId="0" applyFont="1" applyFill="1" applyBorder="1" applyAlignment="1">
      <alignment horizontal="center" vertical="center" wrapText="1"/>
    </xf>
    <xf numFmtId="0" fontId="100" fillId="42" borderId="14" xfId="0" applyFont="1" applyFill="1" applyBorder="1" applyAlignment="1">
      <alignment horizontal="center" vertical="center" wrapText="1"/>
    </xf>
    <xf numFmtId="0" fontId="5" fillId="42" borderId="14" xfId="0" applyFont="1" applyFill="1" applyBorder="1" applyAlignment="1">
      <alignment horizontal="center" vertical="center" wrapText="1"/>
    </xf>
    <xf numFmtId="0" fontId="72" fillId="42" borderId="14" xfId="0" applyFont="1" applyFill="1" applyBorder="1" applyAlignment="1">
      <alignment horizontal="center" vertical="center" wrapText="1"/>
    </xf>
    <xf numFmtId="0" fontId="129" fillId="5" borderId="0" xfId="0" applyFont="1" applyFill="1"/>
    <xf numFmtId="0" fontId="129" fillId="0" borderId="0" xfId="0" applyFont="1"/>
    <xf numFmtId="0" fontId="125" fillId="5" borderId="0" xfId="0" applyFont="1" applyFill="1" applyAlignment="1">
      <alignment horizontal="center" vertical="center" wrapText="1"/>
    </xf>
    <xf numFmtId="0" fontId="130" fillId="5" borderId="0" xfId="0" applyFont="1" applyFill="1" applyAlignment="1">
      <alignment horizontal="center" vertical="center" wrapText="1"/>
    </xf>
    <xf numFmtId="0" fontId="130" fillId="9" borderId="14" xfId="0" applyFont="1" applyFill="1" applyBorder="1" applyAlignment="1">
      <alignment horizontal="center" vertical="center" wrapText="1"/>
    </xf>
    <xf numFmtId="0" fontId="130" fillId="9" borderId="33" xfId="0" applyFont="1" applyFill="1" applyBorder="1" applyAlignment="1">
      <alignment horizontal="center" vertical="center" wrapText="1"/>
    </xf>
    <xf numFmtId="0" fontId="37" fillId="5" borderId="0" xfId="0" applyFont="1" applyFill="1"/>
    <xf numFmtId="0" fontId="37" fillId="30" borderId="0" xfId="0" applyFont="1" applyFill="1"/>
    <xf numFmtId="0" fontId="108" fillId="4" borderId="14" xfId="0" applyFont="1" applyFill="1" applyBorder="1" applyAlignment="1">
      <alignment horizontal="right" vertical="center" wrapText="1"/>
    </xf>
    <xf numFmtId="0" fontId="81" fillId="4" borderId="14" xfId="0" applyFont="1" applyFill="1" applyBorder="1" applyAlignment="1">
      <alignment horizontal="center" vertical="center" wrapText="1"/>
    </xf>
    <xf numFmtId="0" fontId="0" fillId="40" borderId="0" xfId="0" applyFill="1"/>
    <xf numFmtId="0" fontId="0" fillId="5" borderId="54" xfId="0" applyFill="1" applyBorder="1"/>
    <xf numFmtId="0" fontId="9" fillId="5" borderId="54" xfId="0" applyFont="1" applyFill="1" applyBorder="1"/>
    <xf numFmtId="0" fontId="22" fillId="5" borderId="0" xfId="0" applyFont="1" applyFill="1"/>
    <xf numFmtId="0" fontId="0" fillId="5" borderId="54" xfId="0" applyFill="1" applyBorder="1" applyAlignment="1">
      <alignment vertical="center"/>
    </xf>
    <xf numFmtId="0" fontId="22" fillId="5" borderId="0" xfId="0" applyFont="1" applyFill="1" applyAlignment="1">
      <alignment vertical="center"/>
    </xf>
    <xf numFmtId="0" fontId="0" fillId="0" borderId="0" xfId="0" applyAlignment="1">
      <alignment vertical="center"/>
    </xf>
    <xf numFmtId="0" fontId="147" fillId="4" borderId="0" xfId="0" applyFont="1" applyFill="1"/>
    <xf numFmtId="0" fontId="148" fillId="4" borderId="0" xfId="0" applyFont="1" applyFill="1" applyAlignment="1">
      <alignment vertical="center"/>
    </xf>
    <xf numFmtId="9" fontId="149" fillId="4" borderId="0" xfId="2" applyFont="1" applyFill="1" applyBorder="1" applyAlignment="1" applyProtection="1">
      <alignment horizontal="center" vertical="center"/>
    </xf>
    <xf numFmtId="0" fontId="147" fillId="5" borderId="0" xfId="0" applyFont="1" applyFill="1"/>
    <xf numFmtId="0" fontId="0" fillId="4" borderId="54" xfId="0" applyFill="1" applyBorder="1"/>
    <xf numFmtId="0" fontId="22" fillId="5" borderId="0" xfId="0" applyFont="1" applyFill="1" applyAlignment="1">
      <alignment horizontal="center" vertical="center"/>
    </xf>
    <xf numFmtId="0" fontId="0" fillId="4" borderId="70" xfId="0" applyFill="1" applyBorder="1"/>
    <xf numFmtId="0" fontId="0" fillId="4" borderId="71" xfId="0" applyFill="1" applyBorder="1"/>
    <xf numFmtId="0" fontId="0" fillId="4" borderId="72" xfId="0" applyFill="1" applyBorder="1"/>
    <xf numFmtId="0" fontId="0" fillId="4" borderId="73" xfId="0" applyFill="1" applyBorder="1"/>
    <xf numFmtId="0" fontId="133" fillId="4" borderId="0" xfId="0" applyFont="1" applyFill="1"/>
    <xf numFmtId="0" fontId="58" fillId="4" borderId="0" xfId="0" applyFont="1" applyFill="1"/>
    <xf numFmtId="0" fontId="0" fillId="4" borderId="74" xfId="0" applyFill="1" applyBorder="1"/>
    <xf numFmtId="0" fontId="67" fillId="4" borderId="0" xfId="0" applyFont="1" applyFill="1" applyAlignment="1">
      <alignment horizontal="center" vertical="center"/>
    </xf>
    <xf numFmtId="14" fontId="151" fillId="4" borderId="0" xfId="0" applyNumberFormat="1" applyFont="1" applyFill="1" applyAlignment="1">
      <alignment vertical="center"/>
    </xf>
    <xf numFmtId="0" fontId="0" fillId="5" borderId="73" xfId="0" applyFill="1" applyBorder="1"/>
    <xf numFmtId="0" fontId="0" fillId="5" borderId="74" xfId="0" applyFill="1" applyBorder="1"/>
    <xf numFmtId="0" fontId="134" fillId="5" borderId="0" xfId="0" applyFont="1" applyFill="1"/>
    <xf numFmtId="0" fontId="0" fillId="5" borderId="73" xfId="0" applyFill="1" applyBorder="1" applyAlignment="1">
      <alignment vertical="center"/>
    </xf>
    <xf numFmtId="0" fontId="135" fillId="5" borderId="0" xfId="0" applyFont="1" applyFill="1" applyAlignment="1">
      <alignment vertical="center"/>
    </xf>
    <xf numFmtId="0" fontId="0" fillId="5" borderId="74" xfId="0" applyFill="1" applyBorder="1" applyAlignment="1">
      <alignment vertical="center"/>
    </xf>
    <xf numFmtId="0" fontId="135" fillId="5" borderId="0" xfId="0" applyFont="1" applyFill="1"/>
    <xf numFmtId="0" fontId="0" fillId="5" borderId="75" xfId="0" applyFill="1" applyBorder="1"/>
    <xf numFmtId="0" fontId="0" fillId="5" borderId="76" xfId="0" applyFill="1" applyBorder="1"/>
    <xf numFmtId="0" fontId="0" fillId="5" borderId="77" xfId="0" applyFill="1" applyBorder="1"/>
    <xf numFmtId="0" fontId="4" fillId="20" borderId="0" xfId="0" applyFont="1" applyFill="1"/>
    <xf numFmtId="0" fontId="111" fillId="20" borderId="0" xfId="0" applyFont="1" applyFill="1" applyAlignment="1">
      <alignment horizontal="left" vertical="center"/>
    </xf>
    <xf numFmtId="0" fontId="58" fillId="20" borderId="0" xfId="0" applyFont="1" applyFill="1" applyAlignment="1">
      <alignment horizontal="center" vertical="center"/>
    </xf>
    <xf numFmtId="0" fontId="154" fillId="5" borderId="0" xfId="0" applyFont="1" applyFill="1"/>
    <xf numFmtId="0" fontId="58" fillId="20" borderId="0" xfId="0" applyFont="1" applyFill="1" applyAlignment="1">
      <alignment horizontal="left" vertical="center"/>
    </xf>
    <xf numFmtId="0" fontId="58" fillId="4" borderId="0" xfId="0" applyFont="1" applyFill="1" applyAlignment="1">
      <alignment horizontal="center" vertical="center"/>
    </xf>
    <xf numFmtId="0" fontId="111" fillId="0" borderId="0" xfId="0" applyFont="1" applyAlignment="1">
      <alignment horizontal="left" vertical="center"/>
    </xf>
    <xf numFmtId="0" fontId="111" fillId="5" borderId="0" xfId="0" applyFont="1" applyFill="1" applyAlignment="1">
      <alignment horizontal="left" vertical="center"/>
    </xf>
    <xf numFmtId="0" fontId="58" fillId="5" borderId="0" xfId="0" applyFont="1" applyFill="1" applyAlignment="1">
      <alignment horizontal="center" vertical="center"/>
    </xf>
    <xf numFmtId="0" fontId="158" fillId="5" borderId="0" xfId="0" applyFont="1" applyFill="1" applyAlignment="1">
      <alignment horizontal="left" vertical="center"/>
    </xf>
    <xf numFmtId="0" fontId="156" fillId="5" borderId="0" xfId="0" applyFont="1" applyFill="1" applyAlignment="1">
      <alignment horizontal="center" vertical="center"/>
    </xf>
    <xf numFmtId="0" fontId="79" fillId="5" borderId="0" xfId="0" applyFont="1" applyFill="1" applyAlignment="1">
      <alignment horizontal="left" vertical="center"/>
    </xf>
    <xf numFmtId="0" fontId="159" fillId="5" borderId="0" xfId="0" applyFont="1" applyFill="1" applyAlignment="1">
      <alignment horizontal="left" vertical="center"/>
    </xf>
    <xf numFmtId="0" fontId="15" fillId="5" borderId="58" xfId="0" applyFont="1" applyFill="1" applyBorder="1" applyAlignment="1" applyProtection="1">
      <alignment horizontal="left" vertical="center" wrapText="1"/>
      <protection locked="0"/>
    </xf>
    <xf numFmtId="0" fontId="160" fillId="5" borderId="0" xfId="0" applyFont="1" applyFill="1" applyAlignment="1">
      <alignment horizontal="left" vertical="center"/>
    </xf>
    <xf numFmtId="0" fontId="15" fillId="5" borderId="66" xfId="0" applyFont="1" applyFill="1" applyBorder="1" applyAlignment="1" applyProtection="1">
      <alignment horizontal="left" vertical="center" wrapText="1"/>
      <protection locked="0"/>
    </xf>
    <xf numFmtId="0" fontId="161" fillId="5" borderId="0" xfId="0" applyFont="1" applyFill="1" applyAlignment="1">
      <alignment horizontal="left" vertical="center" wrapText="1"/>
    </xf>
    <xf numFmtId="0" fontId="63" fillId="31" borderId="14" xfId="0" applyFont="1" applyFill="1" applyBorder="1" applyAlignment="1">
      <alignment horizontal="center" vertical="center"/>
    </xf>
    <xf numFmtId="0" fontId="18" fillId="15" borderId="0" xfId="0" applyFont="1" applyFill="1" applyAlignment="1" applyProtection="1">
      <alignment vertical="center"/>
      <protection hidden="1"/>
    </xf>
    <xf numFmtId="0" fontId="39" fillId="0" borderId="0" xfId="0" applyFont="1" applyAlignment="1" applyProtection="1">
      <alignment horizontal="left" indent="1"/>
      <protection hidden="1"/>
    </xf>
    <xf numFmtId="0" fontId="20" fillId="5" borderId="0" xfId="0" applyFont="1" applyFill="1" applyAlignment="1" applyProtection="1">
      <alignment horizontal="left"/>
      <protection hidden="1"/>
    </xf>
    <xf numFmtId="0" fontId="21" fillId="5" borderId="0" xfId="0" applyFont="1" applyFill="1" applyProtection="1">
      <protection hidden="1"/>
    </xf>
    <xf numFmtId="0" fontId="21" fillId="23" borderId="0" xfId="0" applyFont="1" applyFill="1" applyProtection="1">
      <protection hidden="1"/>
    </xf>
    <xf numFmtId="0" fontId="35" fillId="0" borderId="0" xfId="0" applyFont="1" applyAlignment="1" applyProtection="1">
      <alignment horizontal="left"/>
      <protection hidden="1"/>
    </xf>
    <xf numFmtId="0" fontId="19" fillId="0" borderId="0" xfId="0" applyFont="1" applyAlignment="1" applyProtection="1">
      <alignment horizontal="left"/>
      <protection hidden="1"/>
    </xf>
    <xf numFmtId="0" fontId="35" fillId="5" borderId="0" xfId="0" applyFont="1" applyFill="1" applyAlignment="1" applyProtection="1">
      <alignment horizontal="center"/>
      <protection hidden="1"/>
    </xf>
    <xf numFmtId="0" fontId="35" fillId="0" borderId="0" xfId="0" applyFont="1" applyAlignment="1" applyProtection="1">
      <alignment horizontal="center"/>
      <protection hidden="1"/>
    </xf>
    <xf numFmtId="0" fontId="35" fillId="0" borderId="0" xfId="0" applyFont="1" applyAlignment="1" applyProtection="1">
      <alignment horizontal="left" indent="1"/>
      <protection hidden="1"/>
    </xf>
    <xf numFmtId="9" fontId="40" fillId="21" borderId="0" xfId="2" applyFont="1" applyFill="1" applyBorder="1" applyAlignment="1" applyProtection="1">
      <alignment horizontal="center"/>
      <protection hidden="1"/>
    </xf>
    <xf numFmtId="0" fontId="40" fillId="5" borderId="0" xfId="0" applyFont="1" applyFill="1" applyAlignment="1" applyProtection="1">
      <alignment horizontal="center"/>
      <protection hidden="1"/>
    </xf>
    <xf numFmtId="167" fontId="40" fillId="5" borderId="0" xfId="0" applyNumberFormat="1" applyFont="1" applyFill="1" applyAlignment="1" applyProtection="1">
      <alignment horizontal="center"/>
      <protection hidden="1"/>
    </xf>
    <xf numFmtId="0" fontId="40" fillId="0" borderId="0" xfId="0" applyFont="1" applyAlignment="1" applyProtection="1">
      <alignment horizontal="center"/>
      <protection hidden="1"/>
    </xf>
    <xf numFmtId="1" fontId="40" fillId="21" borderId="0" xfId="0" applyNumberFormat="1" applyFont="1" applyFill="1" applyAlignment="1" applyProtection="1">
      <alignment horizontal="center"/>
      <protection hidden="1"/>
    </xf>
    <xf numFmtId="1" fontId="40" fillId="21" borderId="0" xfId="1" applyNumberFormat="1" applyFont="1" applyFill="1" applyBorder="1" applyAlignment="1" applyProtection="1">
      <alignment horizontal="center"/>
      <protection hidden="1"/>
    </xf>
    <xf numFmtId="0" fontId="35" fillId="5" borderId="0" xfId="0" applyFont="1" applyFill="1" applyAlignment="1" applyProtection="1">
      <alignment horizontal="left"/>
      <protection hidden="1"/>
    </xf>
    <xf numFmtId="0" fontId="0" fillId="0" borderId="0" xfId="0" applyProtection="1">
      <protection hidden="1"/>
    </xf>
    <xf numFmtId="0" fontId="35" fillId="5" borderId="0" xfId="0" applyFont="1" applyFill="1" applyAlignment="1" applyProtection="1">
      <alignment horizontal="left" indent="1"/>
      <protection hidden="1"/>
    </xf>
    <xf numFmtId="0" fontId="21" fillId="0" borderId="0" xfId="0" applyFont="1" applyProtection="1">
      <protection hidden="1"/>
    </xf>
    <xf numFmtId="0" fontId="19" fillId="0" borderId="0" xfId="0" applyFont="1" applyProtection="1">
      <protection hidden="1"/>
    </xf>
    <xf numFmtId="0" fontId="24" fillId="0" borderId="0" xfId="0" applyFont="1" applyProtection="1">
      <protection hidden="1"/>
    </xf>
    <xf numFmtId="0" fontId="40" fillId="5" borderId="0" xfId="0" applyFont="1" applyFill="1" applyProtection="1">
      <protection hidden="1"/>
    </xf>
    <xf numFmtId="0" fontId="24" fillId="0" borderId="0" xfId="0" applyFont="1" applyAlignment="1" applyProtection="1">
      <alignment wrapText="1"/>
      <protection hidden="1"/>
    </xf>
    <xf numFmtId="1" fontId="40" fillId="12" borderId="0" xfId="0" applyNumberFormat="1" applyFont="1" applyFill="1" applyProtection="1">
      <protection hidden="1"/>
    </xf>
    <xf numFmtId="1" fontId="40" fillId="12" borderId="0" xfId="0" applyNumberFormat="1" applyFont="1" applyFill="1" applyAlignment="1" applyProtection="1">
      <alignment horizontal="center"/>
      <protection hidden="1"/>
    </xf>
    <xf numFmtId="1" fontId="40" fillId="12" borderId="0" xfId="0" applyNumberFormat="1" applyFont="1" applyFill="1" applyAlignment="1" applyProtection="1">
      <alignment horizontal="right"/>
      <protection hidden="1"/>
    </xf>
    <xf numFmtId="2" fontId="40" fillId="12" borderId="0" xfId="0" applyNumberFormat="1" applyFont="1" applyFill="1" applyProtection="1">
      <protection hidden="1"/>
    </xf>
    <xf numFmtId="9" fontId="40" fillId="12" borderId="0" xfId="2" applyFont="1" applyFill="1" applyAlignment="1" applyProtection="1">
      <alignment horizontal="right"/>
      <protection hidden="1"/>
    </xf>
    <xf numFmtId="9" fontId="40" fillId="12" borderId="0" xfId="2" applyFont="1" applyFill="1" applyProtection="1">
      <protection hidden="1"/>
    </xf>
    <xf numFmtId="10" fontId="40" fillId="12" borderId="0" xfId="2" applyNumberFormat="1" applyFont="1" applyFill="1" applyProtection="1">
      <protection hidden="1"/>
    </xf>
    <xf numFmtId="2" fontId="40" fillId="12" borderId="0" xfId="0" applyNumberFormat="1" applyFont="1" applyFill="1" applyAlignment="1" applyProtection="1">
      <alignment horizontal="right"/>
      <protection hidden="1"/>
    </xf>
    <xf numFmtId="9" fontId="40" fillId="12" borderId="0" xfId="2" applyFont="1" applyFill="1" applyAlignment="1" applyProtection="1">
      <alignment horizontal="center"/>
      <protection hidden="1"/>
    </xf>
    <xf numFmtId="9" fontId="40" fillId="0" borderId="0" xfId="2" applyFont="1" applyFill="1" applyAlignment="1" applyProtection="1">
      <alignment horizontal="right"/>
      <protection hidden="1"/>
    </xf>
    <xf numFmtId="9" fontId="40" fillId="0" borderId="0" xfId="2" applyFont="1" applyFill="1" applyProtection="1">
      <protection hidden="1"/>
    </xf>
    <xf numFmtId="9" fontId="40" fillId="0" borderId="0" xfId="2" applyFont="1" applyFill="1" applyAlignment="1" applyProtection="1">
      <alignment horizontal="center"/>
      <protection hidden="1"/>
    </xf>
    <xf numFmtId="10" fontId="40" fillId="0" borderId="0" xfId="2" applyNumberFormat="1" applyFont="1" applyFill="1" applyProtection="1">
      <protection hidden="1"/>
    </xf>
    <xf numFmtId="9" fontId="40" fillId="5" borderId="0" xfId="2" applyFont="1" applyFill="1" applyAlignment="1" applyProtection="1">
      <alignment horizontal="right"/>
      <protection hidden="1"/>
    </xf>
    <xf numFmtId="9" fontId="40" fillId="5" borderId="0" xfId="2" applyFont="1" applyFill="1" applyProtection="1">
      <protection hidden="1"/>
    </xf>
    <xf numFmtId="9" fontId="40" fillId="5" borderId="0" xfId="2" applyFont="1" applyFill="1" applyAlignment="1" applyProtection="1">
      <alignment horizontal="center"/>
      <protection hidden="1"/>
    </xf>
    <xf numFmtId="10" fontId="40" fillId="5" borderId="0" xfId="2" applyNumberFormat="1" applyFont="1" applyFill="1" applyProtection="1">
      <protection hidden="1"/>
    </xf>
    <xf numFmtId="9" fontId="40" fillId="21" borderId="0" xfId="2" applyFont="1" applyFill="1" applyBorder="1" applyAlignment="1" applyProtection="1">
      <alignment horizontal="right"/>
      <protection hidden="1"/>
    </xf>
    <xf numFmtId="10" fontId="40" fillId="21" borderId="0" xfId="2" applyNumberFormat="1" applyFont="1" applyFill="1" applyBorder="1" applyAlignment="1" applyProtection="1">
      <alignment horizontal="right"/>
      <protection hidden="1"/>
    </xf>
    <xf numFmtId="0" fontId="35" fillId="5" borderId="0" xfId="0" applyFont="1" applyFill="1" applyProtection="1">
      <protection hidden="1"/>
    </xf>
    <xf numFmtId="9" fontId="40" fillId="12" borderId="0" xfId="2" applyFont="1" applyFill="1" applyBorder="1" applyAlignment="1" applyProtection="1">
      <alignment horizontal="right"/>
      <protection hidden="1"/>
    </xf>
    <xf numFmtId="9" fontId="40" fillId="12" borderId="0" xfId="2" applyFont="1" applyFill="1" applyBorder="1" applyAlignment="1" applyProtection="1">
      <alignment horizontal="center"/>
      <protection hidden="1"/>
    </xf>
    <xf numFmtId="10" fontId="40" fillId="12" borderId="0" xfId="2" applyNumberFormat="1" applyFont="1" applyFill="1" applyBorder="1" applyAlignment="1" applyProtection="1">
      <alignment horizontal="center"/>
      <protection hidden="1"/>
    </xf>
    <xf numFmtId="0" fontId="41" fillId="5" borderId="0" xfId="0" applyFont="1" applyFill="1" applyAlignment="1" applyProtection="1">
      <alignment horizontal="right"/>
      <protection hidden="1"/>
    </xf>
    <xf numFmtId="0" fontId="41" fillId="5" borderId="0" xfId="0" applyFont="1" applyFill="1" applyProtection="1">
      <protection hidden="1"/>
    </xf>
    <xf numFmtId="0" fontId="4" fillId="20" borderId="0" xfId="0" applyFont="1" applyFill="1" applyProtection="1">
      <protection hidden="1"/>
    </xf>
    <xf numFmtId="0" fontId="111" fillId="20" borderId="0" xfId="0" applyFont="1" applyFill="1" applyAlignment="1" applyProtection="1">
      <alignment horizontal="left" vertical="center"/>
      <protection hidden="1"/>
    </xf>
    <xf numFmtId="0" fontId="58" fillId="20" borderId="0" xfId="0" applyFont="1" applyFill="1" applyAlignment="1" applyProtection="1">
      <alignment horizontal="center" vertical="center"/>
      <protection hidden="1"/>
    </xf>
    <xf numFmtId="0" fontId="94" fillId="32" borderId="78" xfId="0" applyFont="1" applyFill="1" applyBorder="1" applyAlignment="1" applyProtection="1">
      <alignment vertical="center" wrapText="1"/>
      <protection hidden="1"/>
    </xf>
    <xf numFmtId="0" fontId="94" fillId="13" borderId="20" xfId="0" applyFont="1" applyFill="1" applyBorder="1" applyAlignment="1" applyProtection="1">
      <alignment horizontal="center" vertical="center" wrapText="1"/>
      <protection hidden="1"/>
    </xf>
    <xf numFmtId="1" fontId="38" fillId="12" borderId="14" xfId="0" applyNumberFormat="1" applyFont="1" applyFill="1" applyBorder="1" applyAlignment="1" applyProtection="1">
      <alignment horizontal="center" vertical="center"/>
      <protection hidden="1"/>
    </xf>
    <xf numFmtId="166" fontId="27" fillId="12" borderId="14" xfId="0" applyNumberFormat="1" applyFont="1" applyFill="1" applyBorder="1" applyAlignment="1" applyProtection="1">
      <alignment horizontal="center" vertical="center" wrapText="1"/>
      <protection hidden="1"/>
    </xf>
    <xf numFmtId="166" fontId="27" fillId="12" borderId="14" xfId="0" applyNumberFormat="1" applyFont="1" applyFill="1" applyBorder="1" applyAlignment="1" applyProtection="1">
      <alignment vertical="center" wrapText="1"/>
      <protection hidden="1"/>
    </xf>
    <xf numFmtId="166" fontId="59" fillId="12" borderId="14" xfId="0" applyNumberFormat="1" applyFont="1" applyFill="1" applyBorder="1" applyAlignment="1" applyProtection="1">
      <alignment horizontal="center" vertical="center" wrapText="1"/>
      <protection hidden="1"/>
    </xf>
    <xf numFmtId="166" fontId="79" fillId="12" borderId="14" xfId="0" applyNumberFormat="1" applyFont="1" applyFill="1" applyBorder="1" applyAlignment="1" applyProtection="1">
      <alignment horizontal="center" vertical="center" wrapText="1"/>
      <protection hidden="1"/>
    </xf>
    <xf numFmtId="0" fontId="78" fillId="12" borderId="14" xfId="0" applyFont="1" applyFill="1" applyBorder="1" applyAlignment="1" applyProtection="1">
      <alignment horizontal="center" vertical="center" wrapText="1"/>
      <protection hidden="1"/>
    </xf>
    <xf numFmtId="2" fontId="0" fillId="12" borderId="14" xfId="0" applyNumberFormat="1" applyFill="1" applyBorder="1" applyAlignment="1" applyProtection="1">
      <alignment horizontal="center" vertical="center" wrapText="1"/>
      <protection hidden="1"/>
    </xf>
    <xf numFmtId="166" fontId="162" fillId="5" borderId="14" xfId="0" applyNumberFormat="1" applyFont="1" applyFill="1" applyBorder="1" applyAlignment="1" applyProtection="1">
      <alignment horizontal="left" vertical="center" wrapText="1"/>
      <protection locked="0"/>
    </xf>
    <xf numFmtId="166" fontId="123" fillId="5" borderId="14" xfId="0" applyNumberFormat="1" applyFont="1" applyFill="1" applyBorder="1" applyAlignment="1" applyProtection="1">
      <alignment vertical="center" wrapText="1"/>
      <protection locked="0"/>
    </xf>
    <xf numFmtId="166" fontId="27" fillId="5" borderId="0" xfId="0" applyNumberFormat="1" applyFont="1" applyFill="1" applyAlignment="1" applyProtection="1">
      <alignment vertical="center" wrapText="1"/>
      <protection hidden="1"/>
    </xf>
    <xf numFmtId="0" fontId="10" fillId="0" borderId="0" xfId="0" applyFont="1" applyProtection="1">
      <protection hidden="1"/>
    </xf>
    <xf numFmtId="0" fontId="0" fillId="29" borderId="0" xfId="0" applyFill="1"/>
    <xf numFmtId="0" fontId="164" fillId="13" borderId="19" xfId="0" applyFont="1" applyFill="1" applyBorder="1" applyAlignment="1" applyProtection="1">
      <alignment horizontal="center" vertical="center" wrapText="1"/>
      <protection hidden="1"/>
    </xf>
    <xf numFmtId="0" fontId="164" fillId="13" borderId="20" xfId="0" applyFont="1" applyFill="1" applyBorder="1" applyAlignment="1" applyProtection="1">
      <alignment horizontal="center" vertical="center" wrapText="1"/>
      <protection hidden="1"/>
    </xf>
    <xf numFmtId="0" fontId="164" fillId="13" borderId="20" xfId="0" applyFont="1" applyFill="1" applyBorder="1" applyAlignment="1" applyProtection="1">
      <alignment horizontal="center" vertical="top" wrapText="1"/>
      <protection hidden="1"/>
    </xf>
    <xf numFmtId="0" fontId="164" fillId="32" borderId="19" xfId="0" applyFont="1" applyFill="1" applyBorder="1" applyAlignment="1" applyProtection="1">
      <alignment horizontal="center" vertical="center" wrapText="1"/>
      <protection hidden="1"/>
    </xf>
    <xf numFmtId="0" fontId="72" fillId="32" borderId="20" xfId="0" applyFont="1" applyFill="1" applyBorder="1" applyAlignment="1" applyProtection="1">
      <alignment horizontal="center" vertical="center" wrapText="1"/>
      <protection hidden="1"/>
    </xf>
    <xf numFmtId="0" fontId="72" fillId="32" borderId="22" xfId="0" applyFont="1" applyFill="1" applyBorder="1" applyAlignment="1" applyProtection="1">
      <alignment horizontal="center" vertical="top" wrapText="1"/>
      <protection hidden="1"/>
    </xf>
    <xf numFmtId="0" fontId="72" fillId="32" borderId="81" xfId="0" applyFont="1" applyFill="1" applyBorder="1" applyAlignment="1" applyProtection="1">
      <alignment horizontal="center" vertical="top" wrapText="1"/>
      <protection hidden="1"/>
    </xf>
    <xf numFmtId="0" fontId="72" fillId="32" borderId="82" xfId="0" applyFont="1" applyFill="1" applyBorder="1" applyAlignment="1" applyProtection="1">
      <alignment horizontal="center" vertical="top" wrapText="1"/>
      <protection hidden="1"/>
    </xf>
    <xf numFmtId="0" fontId="164" fillId="42" borderId="14" xfId="0" applyFont="1" applyFill="1" applyBorder="1" applyAlignment="1">
      <alignment horizontal="center" vertical="center" wrapText="1"/>
    </xf>
    <xf numFmtId="0" fontId="164" fillId="32" borderId="14" xfId="0" applyFont="1" applyFill="1" applyBorder="1" applyAlignment="1">
      <alignment horizontal="center" vertical="center" wrapText="1"/>
    </xf>
    <xf numFmtId="0" fontId="72" fillId="32" borderId="14" xfId="0" applyFont="1" applyFill="1" applyBorder="1" applyAlignment="1">
      <alignment horizontal="center" vertical="center" wrapText="1"/>
    </xf>
    <xf numFmtId="0" fontId="72" fillId="32" borderId="14" xfId="0" applyFont="1" applyFill="1" applyBorder="1" applyAlignment="1">
      <alignment horizontal="center" vertical="top" wrapText="1"/>
    </xf>
    <xf numFmtId="0" fontId="72" fillId="32" borderId="81" xfId="0" applyFont="1" applyFill="1" applyBorder="1" applyAlignment="1" applyProtection="1">
      <alignment horizontal="center" vertical="center" wrapText="1"/>
      <protection hidden="1"/>
    </xf>
    <xf numFmtId="0" fontId="94" fillId="32" borderId="56" xfId="0" applyFont="1" applyFill="1" applyBorder="1" applyAlignment="1" applyProtection="1">
      <alignment horizontal="center" vertical="center" wrapText="1"/>
      <protection hidden="1"/>
    </xf>
    <xf numFmtId="0" fontId="94" fillId="4" borderId="14" xfId="0" applyFont="1" applyFill="1" applyBorder="1" applyAlignment="1" applyProtection="1">
      <alignment vertical="center" wrapText="1"/>
      <protection hidden="1"/>
    </xf>
    <xf numFmtId="0" fontId="164" fillId="32" borderId="18" xfId="0" applyFont="1" applyFill="1" applyBorder="1" applyAlignment="1" applyProtection="1">
      <alignment horizontal="center" vertical="center" wrapText="1"/>
      <protection hidden="1"/>
    </xf>
    <xf numFmtId="0" fontId="164" fillId="42" borderId="14" xfId="0" applyFont="1" applyFill="1" applyBorder="1" applyAlignment="1" applyProtection="1">
      <alignment horizontal="center" vertical="center" wrapText="1"/>
      <protection hidden="1"/>
    </xf>
    <xf numFmtId="0" fontId="58" fillId="20" borderId="0" xfId="0" applyFont="1" applyFill="1" applyAlignment="1" applyProtection="1">
      <alignment horizontal="left" vertical="center"/>
      <protection hidden="1"/>
    </xf>
    <xf numFmtId="0" fontId="93" fillId="5" borderId="0" xfId="0" applyFont="1" applyFill="1" applyProtection="1">
      <protection hidden="1"/>
    </xf>
    <xf numFmtId="0" fontId="71" fillId="5" borderId="0" xfId="0" applyFont="1" applyFill="1" applyProtection="1">
      <protection hidden="1"/>
    </xf>
    <xf numFmtId="0" fontId="42" fillId="5" borderId="0" xfId="0" applyFont="1" applyFill="1" applyProtection="1">
      <protection hidden="1"/>
    </xf>
    <xf numFmtId="0" fontId="94" fillId="29" borderId="20" xfId="0" applyFont="1" applyFill="1" applyBorder="1" applyAlignment="1">
      <alignment horizontal="center" vertical="center" wrapText="1"/>
    </xf>
    <xf numFmtId="1" fontId="59" fillId="32" borderId="33" xfId="0" applyNumberFormat="1" applyFont="1" applyFill="1" applyBorder="1" applyAlignment="1">
      <alignment horizontal="center" vertical="center"/>
    </xf>
    <xf numFmtId="166" fontId="27" fillId="0" borderId="27" xfId="0" applyNumberFormat="1" applyFont="1" applyBorder="1" applyAlignment="1" applyProtection="1">
      <alignment horizontal="center" vertical="center" wrapText="1"/>
      <protection locked="0"/>
    </xf>
    <xf numFmtId="1" fontId="59" fillId="32" borderId="14" xfId="0" applyNumberFormat="1" applyFont="1" applyFill="1" applyBorder="1" applyAlignment="1">
      <alignment horizontal="center" vertical="center"/>
    </xf>
    <xf numFmtId="0" fontId="90" fillId="0" borderId="0" xfId="0" applyFont="1"/>
    <xf numFmtId="0" fontId="109" fillId="33" borderId="14" xfId="0" applyFont="1" applyFill="1" applyBorder="1" applyAlignment="1">
      <alignment horizontal="center" vertical="center" wrapText="1"/>
    </xf>
    <xf numFmtId="0" fontId="169" fillId="33" borderId="14" xfId="0" applyFont="1" applyFill="1" applyBorder="1" applyAlignment="1">
      <alignment horizontal="center" vertical="center" wrapText="1"/>
    </xf>
    <xf numFmtId="0" fontId="90" fillId="5" borderId="0" xfId="0" applyFont="1" applyFill="1"/>
    <xf numFmtId="166" fontId="170" fillId="5" borderId="14" xfId="0" applyNumberFormat="1" applyFont="1" applyFill="1" applyBorder="1" applyAlignment="1" applyProtection="1">
      <alignment horizontal="center" vertical="center" wrapText="1"/>
      <protection locked="0"/>
    </xf>
    <xf numFmtId="9" fontId="90" fillId="0" borderId="0" xfId="0" applyNumberFormat="1" applyFont="1"/>
    <xf numFmtId="0" fontId="168" fillId="5" borderId="0" xfId="0" applyFont="1" applyFill="1" applyAlignment="1">
      <alignment vertical="center" wrapText="1"/>
    </xf>
    <xf numFmtId="0" fontId="168" fillId="5" borderId="0" xfId="0" applyFont="1" applyFill="1"/>
    <xf numFmtId="0" fontId="171" fillId="5" borderId="0" xfId="0" applyFont="1" applyFill="1" applyAlignment="1">
      <alignment horizontal="left" vertical="center"/>
    </xf>
    <xf numFmtId="0" fontId="22" fillId="5" borderId="0" xfId="0" applyFont="1" applyFill="1" applyAlignment="1">
      <alignment horizontal="center" vertical="center" wrapText="1"/>
    </xf>
    <xf numFmtId="0" fontId="22" fillId="0" borderId="0" xfId="0" applyFont="1"/>
    <xf numFmtId="1" fontId="22" fillId="0" borderId="33" xfId="0" applyNumberFormat="1" applyFont="1" applyBorder="1" applyAlignment="1" applyProtection="1">
      <alignment horizontal="center" vertical="center" wrapText="1"/>
      <protection locked="0"/>
    </xf>
    <xf numFmtId="0" fontId="22" fillId="5" borderId="33" xfId="0" applyFont="1" applyFill="1" applyBorder="1" applyAlignment="1" applyProtection="1">
      <alignment horizontal="left" vertical="center" wrapText="1"/>
      <protection locked="0"/>
    </xf>
    <xf numFmtId="9" fontId="22" fillId="0" borderId="14" xfId="2" applyFont="1" applyFill="1" applyBorder="1" applyAlignment="1" applyProtection="1">
      <alignment horizontal="center" vertical="center" wrapText="1"/>
      <protection locked="0"/>
    </xf>
    <xf numFmtId="0" fontId="22" fillId="5" borderId="14" xfId="0" applyFont="1" applyFill="1" applyBorder="1" applyAlignment="1" applyProtection="1">
      <alignment horizontal="left" vertical="center" wrapText="1"/>
      <protection locked="0"/>
    </xf>
    <xf numFmtId="9" fontId="22" fillId="0" borderId="14" xfId="0" applyNumberFormat="1" applyFont="1" applyBorder="1" applyAlignment="1" applyProtection="1">
      <alignment horizontal="center" vertical="center" wrapText="1"/>
      <protection locked="0"/>
    </xf>
    <xf numFmtId="0" fontId="17" fillId="5" borderId="14" xfId="0" applyFont="1" applyFill="1" applyBorder="1" applyAlignment="1" applyProtection="1">
      <alignment horizontal="left" vertical="center" wrapText="1"/>
      <protection locked="0"/>
    </xf>
    <xf numFmtId="166" fontId="27" fillId="19" borderId="30" xfId="0" applyNumberFormat="1" applyFont="1" applyFill="1" applyBorder="1" applyAlignment="1" applyProtection="1">
      <alignment vertical="center" wrapText="1"/>
      <protection locked="0"/>
    </xf>
    <xf numFmtId="0" fontId="33" fillId="0" borderId="14" xfId="0" applyFont="1" applyBorder="1" applyAlignment="1">
      <alignment horizontal="center" vertical="center" wrapText="1"/>
    </xf>
    <xf numFmtId="3" fontId="21" fillId="0" borderId="14" xfId="3" applyNumberFormat="1" applyFont="1" applyFill="1" applyBorder="1" applyAlignment="1" applyProtection="1">
      <alignment horizontal="center" vertical="center" wrapText="1"/>
    </xf>
    <xf numFmtId="0" fontId="105" fillId="4" borderId="14" xfId="0" applyFont="1" applyFill="1" applyBorder="1" applyAlignment="1">
      <alignment horizontal="right" vertical="center" wrapText="1"/>
    </xf>
    <xf numFmtId="166" fontId="27" fillId="19" borderId="14" xfId="0" applyNumberFormat="1" applyFont="1" applyFill="1" applyBorder="1" applyAlignment="1" applyProtection="1">
      <alignment vertical="center" wrapText="1"/>
      <protection locked="0"/>
    </xf>
    <xf numFmtId="0" fontId="172" fillId="5" borderId="0" xfId="0" applyFont="1" applyFill="1"/>
    <xf numFmtId="0" fontId="173" fillId="5" borderId="0" xfId="0" applyFont="1" applyFill="1"/>
    <xf numFmtId="0" fontId="174" fillId="5" borderId="0" xfId="0" applyFont="1" applyFill="1"/>
    <xf numFmtId="0" fontId="174" fillId="0" borderId="0" xfId="0" applyFont="1"/>
    <xf numFmtId="0" fontId="176" fillId="4" borderId="14" xfId="0" applyFont="1" applyFill="1" applyBorder="1" applyAlignment="1">
      <alignment horizontal="center" vertical="center" wrapText="1"/>
    </xf>
    <xf numFmtId="0" fontId="76" fillId="0" borderId="0" xfId="0" applyFont="1"/>
    <xf numFmtId="0" fontId="22" fillId="42" borderId="12" xfId="0" applyFont="1" applyFill="1" applyBorder="1"/>
    <xf numFmtId="0" fontId="59" fillId="42" borderId="11" xfId="0" applyFont="1" applyFill="1" applyBorder="1" applyAlignment="1">
      <alignment horizontal="left" vertical="center"/>
    </xf>
    <xf numFmtId="0" fontId="150" fillId="42" borderId="11" xfId="0" applyFont="1" applyFill="1" applyBorder="1" applyAlignment="1">
      <alignment horizontal="left" vertical="center"/>
    </xf>
    <xf numFmtId="0" fontId="163" fillId="42" borderId="12" xfId="0" applyFont="1" applyFill="1" applyBorder="1"/>
    <xf numFmtId="0" fontId="163" fillId="42" borderId="12" xfId="0" applyFont="1" applyFill="1" applyBorder="1" applyAlignment="1">
      <alignment horizontal="center"/>
    </xf>
    <xf numFmtId="0" fontId="163" fillId="42" borderId="13" xfId="0" applyFont="1" applyFill="1" applyBorder="1"/>
    <xf numFmtId="0" fontId="163" fillId="42" borderId="12" xfId="0" applyFont="1" applyFill="1" applyBorder="1" applyAlignment="1">
      <alignment horizontal="center" vertical="center"/>
    </xf>
    <xf numFmtId="0" fontId="5" fillId="4" borderId="14" xfId="0" applyFont="1" applyFill="1" applyBorder="1" applyAlignment="1">
      <alignment horizontal="center" vertical="center"/>
    </xf>
    <xf numFmtId="0" fontId="5" fillId="4" borderId="14" xfId="0" applyFont="1" applyFill="1" applyBorder="1" applyAlignment="1">
      <alignment horizontal="center" vertical="center" wrapText="1"/>
    </xf>
    <xf numFmtId="0" fontId="177" fillId="9" borderId="14" xfId="0" applyFont="1" applyFill="1" applyBorder="1" applyAlignment="1">
      <alignment horizontal="center" vertical="center" wrapText="1"/>
    </xf>
    <xf numFmtId="0" fontId="178" fillId="5" borderId="0" xfId="0" applyFont="1" applyFill="1"/>
    <xf numFmtId="0" fontId="71" fillId="42" borderId="12" xfId="0" applyFont="1" applyFill="1" applyBorder="1" applyAlignment="1">
      <alignment vertical="center"/>
    </xf>
    <xf numFmtId="0" fontId="71" fillId="42" borderId="12" xfId="0" applyFont="1" applyFill="1" applyBorder="1"/>
    <xf numFmtId="0" fontId="71" fillId="42" borderId="12" xfId="0" applyFont="1" applyFill="1" applyBorder="1" applyAlignment="1">
      <alignment horizontal="center" vertical="center"/>
    </xf>
    <xf numFmtId="0" fontId="71" fillId="42" borderId="12" xfId="0" applyFont="1" applyFill="1" applyBorder="1" applyAlignment="1">
      <alignment horizontal="center"/>
    </xf>
    <xf numFmtId="0" fontId="71" fillId="42" borderId="13" xfId="0" applyFont="1" applyFill="1" applyBorder="1"/>
    <xf numFmtId="0" fontId="71" fillId="5" borderId="0" xfId="0" applyFont="1" applyFill="1" applyAlignment="1">
      <alignment horizontal="center" vertical="center" wrapText="1"/>
    </xf>
    <xf numFmtId="0" fontId="22" fillId="42" borderId="12" xfId="0" applyFont="1" applyFill="1" applyBorder="1" applyAlignment="1">
      <alignment horizontal="center" vertical="center"/>
    </xf>
    <xf numFmtId="0" fontId="179" fillId="5" borderId="0" xfId="0" applyFont="1" applyFill="1"/>
    <xf numFmtId="0" fontId="180" fillId="5" borderId="0" xfId="0" applyFont="1" applyFill="1" applyAlignment="1">
      <alignment horizontal="left" vertical="center"/>
    </xf>
    <xf numFmtId="0" fontId="181" fillId="5" borderId="0" xfId="0" applyFont="1" applyFill="1"/>
    <xf numFmtId="0" fontId="77" fillId="0" borderId="14" xfId="0" applyFont="1" applyBorder="1" applyAlignment="1">
      <alignment horizontal="left" vertical="center" wrapText="1"/>
    </xf>
    <xf numFmtId="0" fontId="64" fillId="4" borderId="14" xfId="0" applyFont="1" applyFill="1" applyBorder="1" applyAlignment="1">
      <alignment horizontal="right" vertical="center" wrapText="1"/>
    </xf>
    <xf numFmtId="0" fontId="175" fillId="4" borderId="14" xfId="0" applyFont="1" applyFill="1" applyBorder="1" applyAlignment="1">
      <alignment horizontal="left" vertical="center"/>
    </xf>
    <xf numFmtId="0" fontId="175" fillId="4" borderId="14" xfId="0" applyFont="1" applyFill="1" applyBorder="1" applyAlignment="1">
      <alignment horizontal="center" vertical="center"/>
    </xf>
    <xf numFmtId="0" fontId="0" fillId="25" borderId="0" xfId="0" applyFill="1"/>
    <xf numFmtId="0" fontId="9" fillId="5" borderId="0" xfId="0" applyFont="1" applyFill="1"/>
    <xf numFmtId="1" fontId="183" fillId="0" borderId="0" xfId="0" applyNumberFormat="1" applyFont="1"/>
    <xf numFmtId="0" fontId="13" fillId="5" borderId="0" xfId="0" applyFont="1" applyFill="1"/>
    <xf numFmtId="0" fontId="16" fillId="5" borderId="0" xfId="0" applyFont="1" applyFill="1"/>
    <xf numFmtId="0" fontId="13" fillId="9" borderId="0" xfId="0" applyFont="1" applyFill="1"/>
    <xf numFmtId="0" fontId="13" fillId="25" borderId="0" xfId="0" applyFont="1" applyFill="1"/>
    <xf numFmtId="0" fontId="0" fillId="6" borderId="83" xfId="0" applyFill="1" applyBorder="1"/>
    <xf numFmtId="0" fontId="9" fillId="5" borderId="84" xfId="0" applyFont="1" applyFill="1" applyBorder="1"/>
    <xf numFmtId="0" fontId="0" fillId="5" borderId="84" xfId="0" applyFill="1" applyBorder="1"/>
    <xf numFmtId="0" fontId="0" fillId="7" borderId="85" xfId="0" applyFill="1" applyBorder="1"/>
    <xf numFmtId="0" fontId="0" fillId="5" borderId="86" xfId="0" applyFill="1" applyBorder="1"/>
    <xf numFmtId="0" fontId="0" fillId="5" borderId="87" xfId="0" applyFill="1" applyBorder="1"/>
    <xf numFmtId="0" fontId="0" fillId="5" borderId="88" xfId="0" applyFill="1" applyBorder="1"/>
    <xf numFmtId="0" fontId="13" fillId="5" borderId="89" xfId="0" applyFont="1" applyFill="1" applyBorder="1"/>
    <xf numFmtId="0" fontId="13" fillId="39" borderId="90" xfId="0" applyFont="1" applyFill="1" applyBorder="1"/>
    <xf numFmtId="0" fontId="16" fillId="0" borderId="90" xfId="0" applyFont="1" applyBorder="1"/>
    <xf numFmtId="0" fontId="13" fillId="0" borderId="90" xfId="0" applyFont="1" applyBorder="1"/>
    <xf numFmtId="0" fontId="13" fillId="6" borderId="90" xfId="0" applyFont="1" applyFill="1" applyBorder="1"/>
    <xf numFmtId="0" fontId="16" fillId="5" borderId="90" xfId="0" applyFont="1" applyFill="1" applyBorder="1"/>
    <xf numFmtId="0" fontId="13" fillId="5" borderId="90" xfId="0" applyFont="1" applyFill="1" applyBorder="1"/>
    <xf numFmtId="0" fontId="13" fillId="7" borderId="90" xfId="0" applyFont="1" applyFill="1" applyBorder="1"/>
    <xf numFmtId="0" fontId="13" fillId="5" borderId="91" xfId="0" applyFont="1" applyFill="1" applyBorder="1"/>
    <xf numFmtId="0" fontId="184" fillId="0" borderId="0" xfId="0" applyFont="1"/>
    <xf numFmtId="0" fontId="0" fillId="49" borderId="0" xfId="0" applyFill="1"/>
    <xf numFmtId="0" fontId="9" fillId="5" borderId="0" xfId="0" applyFont="1" applyFill="1" applyAlignment="1">
      <alignment horizontal="center" vertical="center"/>
    </xf>
    <xf numFmtId="0" fontId="9" fillId="5" borderId="92" xfId="0" applyFont="1" applyFill="1" applyBorder="1"/>
    <xf numFmtId="0" fontId="0" fillId="5" borderId="93" xfId="0" applyFill="1" applyBorder="1"/>
    <xf numFmtId="0" fontId="0" fillId="5" borderId="94" xfId="0" applyFill="1" applyBorder="1"/>
    <xf numFmtId="170" fontId="9" fillId="5" borderId="0" xfId="1" applyNumberFormat="1" applyFont="1" applyFill="1" applyBorder="1" applyAlignment="1">
      <alignment vertical="center"/>
    </xf>
    <xf numFmtId="170" fontId="9" fillId="5" borderId="0" xfId="1" applyNumberFormat="1" applyFont="1" applyFill="1" applyBorder="1" applyAlignment="1"/>
    <xf numFmtId="0" fontId="16" fillId="5" borderId="54" xfId="0" applyFont="1" applyFill="1" applyBorder="1"/>
    <xf numFmtId="0" fontId="16" fillId="28" borderId="70" xfId="0" applyFont="1" applyFill="1" applyBorder="1"/>
    <xf numFmtId="0" fontId="16" fillId="5" borderId="71" xfId="0" applyFont="1" applyFill="1" applyBorder="1"/>
    <xf numFmtId="0" fontId="16" fillId="38" borderId="71" xfId="0" applyFont="1" applyFill="1" applyBorder="1"/>
    <xf numFmtId="0" fontId="16" fillId="5" borderId="72" xfId="0" applyFont="1" applyFill="1" applyBorder="1"/>
    <xf numFmtId="0" fontId="16" fillId="5" borderId="55" xfId="0" applyFont="1" applyFill="1" applyBorder="1"/>
    <xf numFmtId="0" fontId="16" fillId="25" borderId="0" xfId="0" applyFont="1" applyFill="1"/>
    <xf numFmtId="0" fontId="16" fillId="0" borderId="0" xfId="0" applyFont="1"/>
    <xf numFmtId="0" fontId="16" fillId="32" borderId="73" xfId="0" applyFont="1" applyFill="1" applyBorder="1"/>
    <xf numFmtId="0" fontId="16" fillId="29" borderId="0" xfId="0" applyFont="1" applyFill="1"/>
    <xf numFmtId="0" fontId="16" fillId="5" borderId="74" xfId="0" applyFont="1" applyFill="1" applyBorder="1"/>
    <xf numFmtId="0" fontId="16" fillId="27" borderId="75" xfId="0" applyFont="1" applyFill="1" applyBorder="1"/>
    <xf numFmtId="0" fontId="16" fillId="5" borderId="76" xfId="0" applyFont="1" applyFill="1" applyBorder="1"/>
    <xf numFmtId="0" fontId="16" fillId="0" borderId="76" xfId="0" applyFont="1" applyBorder="1"/>
    <xf numFmtId="0" fontId="16" fillId="5" borderId="77" xfId="0" applyFont="1" applyFill="1" applyBorder="1"/>
    <xf numFmtId="0" fontId="0" fillId="6" borderId="54" xfId="0" applyFill="1" applyBorder="1"/>
    <xf numFmtId="0" fontId="9" fillId="6" borderId="0" xfId="0" applyFont="1" applyFill="1"/>
    <xf numFmtId="0" fontId="185" fillId="5" borderId="0" xfId="0" applyFont="1" applyFill="1"/>
    <xf numFmtId="0" fontId="185" fillId="7" borderId="0" xfId="0" applyFont="1" applyFill="1"/>
    <xf numFmtId="0" fontId="16" fillId="39" borderId="0" xfId="0" applyFont="1" applyFill="1"/>
    <xf numFmtId="0" fontId="16" fillId="6" borderId="0" xfId="0" applyFont="1" applyFill="1"/>
    <xf numFmtId="0" fontId="186" fillId="7" borderId="0" xfId="0" applyFont="1" applyFill="1" applyAlignment="1">
      <alignment horizontal="center" vertical="center"/>
    </xf>
    <xf numFmtId="0" fontId="9" fillId="9" borderId="92" xfId="0" applyFont="1" applyFill="1" applyBorder="1"/>
    <xf numFmtId="0" fontId="185" fillId="0" borderId="93" xfId="0" applyFont="1" applyBorder="1"/>
    <xf numFmtId="0" fontId="0" fillId="0" borderId="93" xfId="0" applyBorder="1"/>
    <xf numFmtId="0" fontId="15" fillId="5" borderId="0" xfId="0" applyFont="1" applyFill="1"/>
    <xf numFmtId="9" fontId="22" fillId="5" borderId="0" xfId="0" applyNumberFormat="1" applyFont="1" applyFill="1" applyAlignment="1">
      <alignment horizontal="center" vertical="center"/>
    </xf>
    <xf numFmtId="0" fontId="0" fillId="5" borderId="25" xfId="0" applyFill="1" applyBorder="1"/>
    <xf numFmtId="0" fontId="10" fillId="5" borderId="21" xfId="0" applyFont="1" applyFill="1" applyBorder="1"/>
    <xf numFmtId="0" fontId="10" fillId="5" borderId="55" xfId="0" applyFont="1" applyFill="1" applyBorder="1"/>
    <xf numFmtId="0" fontId="10" fillId="25" borderId="0" xfId="0" applyFont="1" applyFill="1"/>
    <xf numFmtId="3" fontId="16" fillId="5" borderId="0" xfId="0" applyNumberFormat="1" applyFont="1" applyFill="1" applyAlignment="1">
      <alignment vertical="center"/>
    </xf>
    <xf numFmtId="0" fontId="16" fillId="5" borderId="0" xfId="0" applyFont="1" applyFill="1" applyAlignment="1">
      <alignment vertical="center"/>
    </xf>
    <xf numFmtId="0" fontId="21" fillId="5" borderId="54" xfId="0" applyFont="1" applyFill="1" applyBorder="1"/>
    <xf numFmtId="3" fontId="178" fillId="5" borderId="0" xfId="0" applyNumberFormat="1" applyFont="1" applyFill="1" applyAlignment="1">
      <alignment vertical="center"/>
    </xf>
    <xf numFmtId="0" fontId="178" fillId="5" borderId="0" xfId="0" applyFont="1" applyFill="1" applyAlignment="1">
      <alignment vertical="center"/>
    </xf>
    <xf numFmtId="0" fontId="21" fillId="5" borderId="55" xfId="0" applyFont="1" applyFill="1" applyBorder="1"/>
    <xf numFmtId="0" fontId="21" fillId="25" borderId="0" xfId="0" applyFont="1" applyFill="1"/>
    <xf numFmtId="0" fontId="12" fillId="29" borderId="3" xfId="0" applyFont="1" applyFill="1" applyBorder="1"/>
    <xf numFmtId="0" fontId="12" fillId="29" borderId="4" xfId="0" applyFont="1" applyFill="1" applyBorder="1"/>
    <xf numFmtId="0" fontId="12" fillId="11" borderId="11" xfId="0" applyFont="1" applyFill="1" applyBorder="1"/>
    <xf numFmtId="0" fontId="12" fillId="11" borderId="12" xfId="0" applyFont="1" applyFill="1" applyBorder="1"/>
    <xf numFmtId="0" fontId="12" fillId="11" borderId="13" xfId="0" applyFont="1" applyFill="1" applyBorder="1"/>
    <xf numFmtId="3" fontId="60" fillId="0" borderId="0" xfId="0" applyNumberFormat="1" applyFont="1"/>
    <xf numFmtId="0" fontId="99" fillId="9" borderId="0" xfId="0" applyFont="1" applyFill="1"/>
    <xf numFmtId="0" fontId="14" fillId="39" borderId="0" xfId="0" applyFont="1" applyFill="1"/>
    <xf numFmtId="0" fontId="188" fillId="39" borderId="0" xfId="0" applyFont="1" applyFill="1" applyAlignment="1">
      <alignment horizontal="center" vertical="center"/>
    </xf>
    <xf numFmtId="0" fontId="190" fillId="36" borderId="14" xfId="0" applyFont="1" applyFill="1" applyBorder="1"/>
    <xf numFmtId="0" fontId="191" fillId="0" borderId="0" xfId="0" applyFont="1"/>
    <xf numFmtId="0" fontId="191" fillId="39" borderId="0" xfId="0" applyFont="1" applyFill="1"/>
    <xf numFmtId="0" fontId="191" fillId="21" borderId="0" xfId="0" applyFont="1" applyFill="1"/>
    <xf numFmtId="9" fontId="191" fillId="21" borderId="0" xfId="0" applyNumberFormat="1" applyFont="1" applyFill="1"/>
    <xf numFmtId="3" fontId="192" fillId="0" borderId="0" xfId="0" applyNumberFormat="1" applyFont="1"/>
    <xf numFmtId="0" fontId="193" fillId="39" borderId="0" xfId="0" applyFont="1" applyFill="1"/>
    <xf numFmtId="0" fontId="14" fillId="0" borderId="0" xfId="0" applyFont="1"/>
    <xf numFmtId="0" fontId="191" fillId="24" borderId="0" xfId="0" applyFont="1" applyFill="1"/>
    <xf numFmtId="9" fontId="4" fillId="0" borderId="0" xfId="0" applyNumberFormat="1" applyFont="1"/>
    <xf numFmtId="1" fontId="22" fillId="0" borderId="14" xfId="0" applyNumberFormat="1" applyFont="1" applyBorder="1" applyAlignment="1" applyProtection="1">
      <alignment horizontal="center" vertical="center" wrapText="1"/>
      <protection locked="0"/>
    </xf>
    <xf numFmtId="166" fontId="27" fillId="11" borderId="14" xfId="0" applyNumberFormat="1" applyFont="1" applyFill="1" applyBorder="1" applyAlignment="1" applyProtection="1">
      <alignment vertical="center" wrapText="1"/>
      <protection hidden="1"/>
    </xf>
    <xf numFmtId="166" fontId="116" fillId="11" borderId="14" xfId="0" applyNumberFormat="1" applyFont="1" applyFill="1" applyBorder="1" applyAlignment="1" applyProtection="1">
      <alignment horizontal="center" vertical="center" wrapText="1"/>
      <protection hidden="1"/>
    </xf>
    <xf numFmtId="166" fontId="117" fillId="11" borderId="14" xfId="0" applyNumberFormat="1" applyFont="1" applyFill="1" applyBorder="1" applyAlignment="1" applyProtection="1">
      <alignment horizontal="center" vertical="center" wrapText="1"/>
      <protection hidden="1"/>
    </xf>
    <xf numFmtId="0" fontId="117" fillId="11" borderId="14" xfId="0" applyFont="1" applyFill="1" applyBorder="1" applyAlignment="1" applyProtection="1">
      <alignment horizontal="center" vertical="center" wrapText="1"/>
      <protection hidden="1"/>
    </xf>
    <xf numFmtId="2" fontId="99" fillId="11" borderId="14" xfId="0" applyNumberFormat="1" applyFont="1" applyFill="1" applyBorder="1" applyAlignment="1" applyProtection="1">
      <alignment horizontal="center" vertical="center" wrapText="1"/>
      <protection hidden="1"/>
    </xf>
    <xf numFmtId="166" fontId="114" fillId="5" borderId="14" xfId="0" applyNumberFormat="1" applyFont="1" applyFill="1" applyBorder="1" applyAlignment="1" applyProtection="1">
      <alignment horizontal="center" vertical="center" wrapText="1"/>
      <protection locked="0"/>
    </xf>
    <xf numFmtId="0" fontId="58" fillId="4" borderId="0" xfId="0" applyFont="1" applyFill="1" applyAlignment="1" applyProtection="1">
      <alignment horizontal="left" vertical="center"/>
      <protection hidden="1"/>
    </xf>
    <xf numFmtId="0" fontId="4" fillId="4" borderId="0" xfId="0" applyFont="1" applyFill="1" applyProtection="1">
      <protection hidden="1"/>
    </xf>
    <xf numFmtId="0" fontId="0" fillId="5" borderId="0" xfId="0" applyFill="1" applyProtection="1">
      <protection hidden="1"/>
    </xf>
    <xf numFmtId="0" fontId="113" fillId="4" borderId="11" xfId="0" applyFont="1" applyFill="1" applyBorder="1" applyAlignment="1" applyProtection="1">
      <alignment horizontal="center" vertical="center" wrapText="1"/>
      <protection hidden="1"/>
    </xf>
    <xf numFmtId="0" fontId="7" fillId="21" borderId="11" xfId="0" applyFont="1" applyFill="1" applyBorder="1" applyAlignment="1" applyProtection="1">
      <alignment horizontal="left" vertical="center"/>
      <protection hidden="1"/>
    </xf>
    <xf numFmtId="0" fontId="114" fillId="21" borderId="11" xfId="0" applyFont="1" applyFill="1" applyBorder="1" applyAlignment="1" applyProtection="1">
      <alignment horizontal="left" vertical="center" wrapText="1"/>
      <protection hidden="1"/>
    </xf>
    <xf numFmtId="0" fontId="114" fillId="21" borderId="13" xfId="0" applyFont="1" applyFill="1" applyBorder="1" applyAlignment="1" applyProtection="1">
      <alignment horizontal="left" vertical="center" wrapText="1"/>
      <protection hidden="1"/>
    </xf>
    <xf numFmtId="170" fontId="112" fillId="21" borderId="14" xfId="1" applyNumberFormat="1" applyFont="1" applyFill="1" applyBorder="1" applyAlignment="1" applyProtection="1">
      <alignment horizontal="center" vertical="center" wrapText="1"/>
      <protection hidden="1"/>
    </xf>
    <xf numFmtId="166" fontId="110" fillId="5" borderId="33" xfId="0" applyNumberFormat="1" applyFont="1" applyFill="1" applyBorder="1" applyAlignment="1" applyProtection="1">
      <alignment vertical="center" wrapText="1"/>
      <protection hidden="1"/>
    </xf>
    <xf numFmtId="166" fontId="126" fillId="5" borderId="33" xfId="0" applyNumberFormat="1" applyFont="1" applyFill="1" applyBorder="1" applyAlignment="1" applyProtection="1">
      <alignment vertical="center" wrapText="1"/>
      <protection hidden="1"/>
    </xf>
    <xf numFmtId="170" fontId="112" fillId="21" borderId="11" xfId="1" applyNumberFormat="1" applyFont="1" applyFill="1" applyBorder="1" applyAlignment="1" applyProtection="1">
      <alignment horizontal="center" vertical="center" wrapText="1"/>
      <protection hidden="1"/>
    </xf>
    <xf numFmtId="166" fontId="110" fillId="5" borderId="14" xfId="0" applyNumberFormat="1" applyFont="1" applyFill="1" applyBorder="1" applyAlignment="1" applyProtection="1">
      <alignment vertical="center" wrapText="1"/>
      <protection hidden="1"/>
    </xf>
    <xf numFmtId="0" fontId="7" fillId="21" borderId="12" xfId="0" applyFont="1" applyFill="1" applyBorder="1" applyAlignment="1" applyProtection="1">
      <alignment horizontal="left" vertical="center"/>
      <protection hidden="1"/>
    </xf>
    <xf numFmtId="166" fontId="110" fillId="0" borderId="11" xfId="0" applyNumberFormat="1" applyFont="1" applyBorder="1" applyAlignment="1" applyProtection="1">
      <alignment vertical="center" wrapText="1"/>
      <protection hidden="1"/>
    </xf>
    <xf numFmtId="166" fontId="110" fillId="5" borderId="11" xfId="0" applyNumberFormat="1" applyFont="1" applyFill="1" applyBorder="1" applyAlignment="1" applyProtection="1">
      <alignment vertical="center" wrapText="1"/>
      <protection hidden="1"/>
    </xf>
    <xf numFmtId="0" fontId="153" fillId="5" borderId="0" xfId="0" applyFont="1" applyFill="1"/>
    <xf numFmtId="0" fontId="155" fillId="4" borderId="11" xfId="0" applyFont="1" applyFill="1" applyBorder="1" applyAlignment="1">
      <alignment horizontal="center" vertical="center" wrapText="1"/>
    </xf>
    <xf numFmtId="0" fontId="7" fillId="11" borderId="11" xfId="0" applyFont="1" applyFill="1" applyBorder="1" applyAlignment="1">
      <alignment horizontal="left" vertical="center"/>
    </xf>
    <xf numFmtId="0" fontId="157" fillId="11" borderId="13" xfId="0" applyFont="1" applyFill="1" applyBorder="1"/>
    <xf numFmtId="0" fontId="142" fillId="0" borderId="0" xfId="0" applyFont="1"/>
    <xf numFmtId="0" fontId="142" fillId="0" borderId="0" xfId="0" applyFont="1" applyAlignment="1">
      <alignment horizontal="center" vertical="center" wrapText="1"/>
    </xf>
    <xf numFmtId="0" fontId="194" fillId="0" borderId="0" xfId="0" applyFont="1"/>
    <xf numFmtId="0" fontId="22" fillId="12" borderId="33" xfId="0" applyFont="1" applyFill="1" applyBorder="1" applyAlignment="1" applyProtection="1">
      <alignment vertical="center"/>
      <protection hidden="1"/>
    </xf>
    <xf numFmtId="1" fontId="22" fillId="12" borderId="33" xfId="0" applyNumberFormat="1" applyFont="1" applyFill="1" applyBorder="1" applyAlignment="1" applyProtection="1">
      <alignment horizontal="center" vertical="center" wrapText="1"/>
      <protection hidden="1"/>
    </xf>
    <xf numFmtId="9" fontId="22" fillId="12" borderId="14" xfId="2" applyFont="1" applyFill="1" applyBorder="1" applyAlignment="1" applyProtection="1">
      <alignment horizontal="center" vertical="center" wrapText="1"/>
      <protection hidden="1"/>
    </xf>
    <xf numFmtId="1" fontId="22" fillId="12" borderId="14" xfId="0" applyNumberFormat="1" applyFont="1" applyFill="1" applyBorder="1" applyAlignment="1" applyProtection="1">
      <alignment horizontal="center" vertical="center" wrapText="1"/>
      <protection hidden="1"/>
    </xf>
    <xf numFmtId="9" fontId="22" fillId="12" borderId="14" xfId="0" applyNumberFormat="1" applyFont="1" applyFill="1" applyBorder="1" applyAlignment="1" applyProtection="1">
      <alignment horizontal="center" vertical="center" wrapText="1"/>
      <protection hidden="1"/>
    </xf>
    <xf numFmtId="0" fontId="22" fillId="12" borderId="33" xfId="0" applyFont="1" applyFill="1" applyBorder="1" applyAlignment="1" applyProtection="1">
      <alignment horizontal="center" vertical="center"/>
      <protection hidden="1"/>
    </xf>
    <xf numFmtId="0" fontId="22" fillId="12" borderId="14" xfId="0" applyFont="1" applyFill="1" applyBorder="1" applyAlignment="1" applyProtection="1">
      <alignment horizontal="center" vertical="center"/>
      <protection hidden="1"/>
    </xf>
    <xf numFmtId="0" fontId="22" fillId="12" borderId="14" xfId="0" applyFont="1" applyFill="1" applyBorder="1" applyAlignment="1" applyProtection="1">
      <alignment vertical="center"/>
      <protection hidden="1"/>
    </xf>
    <xf numFmtId="0" fontId="22" fillId="12" borderId="14" xfId="0" applyFont="1" applyFill="1" applyBorder="1" applyAlignment="1" applyProtection="1">
      <alignment horizontal="center" vertical="center" wrapText="1"/>
      <protection hidden="1"/>
    </xf>
    <xf numFmtId="0" fontId="16" fillId="12" borderId="14" xfId="0" applyFont="1" applyFill="1" applyBorder="1" applyAlignment="1" applyProtection="1">
      <alignment horizontal="left" vertical="center" wrapText="1"/>
      <protection hidden="1"/>
    </xf>
    <xf numFmtId="0" fontId="22" fillId="12" borderId="14" xfId="0" applyFont="1" applyFill="1" applyBorder="1" applyAlignment="1" applyProtection="1">
      <alignment vertical="center" wrapText="1"/>
      <protection hidden="1"/>
    </xf>
    <xf numFmtId="9" fontId="22" fillId="12" borderId="14" xfId="0" applyNumberFormat="1" applyFont="1" applyFill="1" applyBorder="1" applyAlignment="1" applyProtection="1">
      <alignment horizontal="center" vertical="center"/>
      <protection hidden="1"/>
    </xf>
    <xf numFmtId="1" fontId="22" fillId="12" borderId="14" xfId="0" applyNumberFormat="1" applyFont="1" applyFill="1" applyBorder="1" applyAlignment="1" applyProtection="1">
      <alignment horizontal="center" vertical="center"/>
      <protection hidden="1"/>
    </xf>
    <xf numFmtId="2" fontId="22" fillId="12" borderId="14" xfId="0" applyNumberFormat="1" applyFont="1" applyFill="1" applyBorder="1" applyAlignment="1" applyProtection="1">
      <alignment horizontal="center" vertical="center"/>
      <protection hidden="1"/>
    </xf>
    <xf numFmtId="0" fontId="15" fillId="12" borderId="14" xfId="0" applyFont="1" applyFill="1" applyBorder="1" applyAlignment="1" applyProtection="1">
      <alignment horizontal="center" vertical="center"/>
      <protection hidden="1"/>
    </xf>
    <xf numFmtId="0" fontId="71" fillId="42" borderId="12" xfId="0" applyFont="1" applyFill="1" applyBorder="1" applyAlignment="1" applyProtection="1">
      <alignment horizontal="center" vertical="center"/>
      <protection hidden="1"/>
    </xf>
    <xf numFmtId="166" fontId="170" fillId="25" borderId="14" xfId="0" applyNumberFormat="1" applyFont="1" applyFill="1" applyBorder="1" applyAlignment="1" applyProtection="1">
      <alignment horizontal="center" vertical="center" wrapText="1"/>
      <protection hidden="1"/>
    </xf>
    <xf numFmtId="0" fontId="18" fillId="15" borderId="0" xfId="0" applyFont="1" applyFill="1" applyAlignment="1" applyProtection="1">
      <alignment horizontal="left" vertical="center"/>
      <protection hidden="1"/>
    </xf>
    <xf numFmtId="0" fontId="30" fillId="15" borderId="0" xfId="0" applyFont="1" applyFill="1" applyAlignment="1" applyProtection="1">
      <alignment vertical="center"/>
      <protection hidden="1"/>
    </xf>
    <xf numFmtId="0" fontId="21" fillId="15" borderId="0" xfId="0" applyFont="1" applyFill="1" applyAlignment="1" applyProtection="1">
      <alignment vertical="center"/>
      <protection hidden="1"/>
    </xf>
    <xf numFmtId="0" fontId="20" fillId="15" borderId="0" xfId="0" applyFont="1" applyFill="1" applyAlignment="1" applyProtection="1">
      <alignment horizontal="left" vertical="center"/>
      <protection hidden="1"/>
    </xf>
    <xf numFmtId="0" fontId="23" fillId="0" borderId="0" xfId="0" applyFont="1" applyAlignment="1" applyProtection="1">
      <alignment horizontal="left" indent="1"/>
      <protection hidden="1"/>
    </xf>
    <xf numFmtId="0" fontId="20" fillId="0" borderId="0" xfId="0" applyFont="1" applyAlignment="1" applyProtection="1">
      <alignment horizontal="left"/>
      <protection hidden="1"/>
    </xf>
    <xf numFmtId="0" fontId="51" fillId="0" borderId="0" xfId="0" applyFont="1" applyProtection="1">
      <protection hidden="1"/>
    </xf>
    <xf numFmtId="0" fontId="18" fillId="15" borderId="0" xfId="0" applyFont="1" applyFill="1" applyAlignment="1" applyProtection="1">
      <alignment horizontal="right" vertical="center"/>
      <protection hidden="1"/>
    </xf>
    <xf numFmtId="0" fontId="18" fillId="5" borderId="0" xfId="0" applyFont="1" applyFill="1" applyAlignment="1" applyProtection="1">
      <alignment horizontal="left" vertical="center"/>
      <protection hidden="1"/>
    </xf>
    <xf numFmtId="0" fontId="34" fillId="0" borderId="0" xfId="0" quotePrefix="1" applyFont="1" applyAlignment="1" applyProtection="1">
      <alignment horizontal="left" vertical="center"/>
      <protection hidden="1"/>
    </xf>
    <xf numFmtId="3" fontId="36" fillId="0" borderId="1" xfId="8" applyNumberFormat="1" applyFont="1" applyFill="1" applyAlignment="1" applyProtection="1">
      <alignment horizontal="right" vertical="center" wrapText="1"/>
      <protection hidden="1"/>
    </xf>
    <xf numFmtId="0" fontId="51" fillId="5" borderId="0" xfId="0" applyFont="1" applyFill="1" applyProtection="1">
      <protection hidden="1"/>
    </xf>
    <xf numFmtId="3" fontId="51" fillId="5" borderId="0" xfId="0" applyNumberFormat="1" applyFont="1" applyFill="1" applyProtection="1">
      <protection hidden="1"/>
    </xf>
    <xf numFmtId="0" fontId="35" fillId="0" borderId="0" xfId="0" applyFont="1" applyProtection="1">
      <protection hidden="1"/>
    </xf>
    <xf numFmtId="0" fontId="35" fillId="0" borderId="0" xfId="0" applyFont="1" applyAlignment="1" applyProtection="1">
      <alignment horizontal="left" vertical="center"/>
      <protection hidden="1"/>
    </xf>
    <xf numFmtId="0" fontId="35" fillId="0" borderId="50" xfId="0" applyFont="1" applyBorder="1" applyAlignment="1" applyProtection="1">
      <alignment horizontal="left" vertical="center"/>
      <protection hidden="1"/>
    </xf>
    <xf numFmtId="0" fontId="52" fillId="0" borderId="0" xfId="4" applyFont="1" applyFill="1" applyBorder="1" applyAlignment="1" applyProtection="1">
      <alignment horizontal="left" vertical="center"/>
      <protection hidden="1"/>
    </xf>
    <xf numFmtId="0" fontId="52" fillId="0" borderId="50" xfId="4" applyFont="1" applyFill="1" applyBorder="1" applyAlignment="1" applyProtection="1">
      <alignment horizontal="left" vertical="center"/>
      <protection hidden="1"/>
    </xf>
    <xf numFmtId="1" fontId="36" fillId="0" borderId="1" xfId="8" applyNumberFormat="1" applyFont="1" applyFill="1" applyAlignment="1" applyProtection="1">
      <alignment horizontal="right"/>
      <protection hidden="1"/>
    </xf>
    <xf numFmtId="0" fontId="34" fillId="0" borderId="0" xfId="0" applyFont="1" applyAlignment="1" applyProtection="1">
      <alignment horizontal="left" vertical="center"/>
      <protection hidden="1"/>
    </xf>
    <xf numFmtId="3" fontId="31" fillId="5" borderId="0" xfId="0" applyNumberFormat="1" applyFont="1" applyFill="1" applyProtection="1">
      <protection hidden="1"/>
    </xf>
    <xf numFmtId="0" fontId="34" fillId="0" borderId="0" xfId="0" applyFont="1" applyProtection="1">
      <protection hidden="1"/>
    </xf>
    <xf numFmtId="0" fontId="34" fillId="5" borderId="0" xfId="0" applyFont="1" applyFill="1" applyProtection="1">
      <protection hidden="1"/>
    </xf>
    <xf numFmtId="2" fontId="34" fillId="0" borderId="0" xfId="0" applyNumberFormat="1" applyFont="1" applyProtection="1">
      <protection hidden="1"/>
    </xf>
    <xf numFmtId="1" fontId="36" fillId="0" borderId="1" xfId="4" applyNumberFormat="1" applyFont="1" applyFill="1" applyAlignment="1" applyProtection="1">
      <alignment horizontal="right"/>
      <protection hidden="1"/>
    </xf>
    <xf numFmtId="0" fontId="24" fillId="5" borderId="0" xfId="0" applyFont="1" applyFill="1" applyProtection="1">
      <protection hidden="1"/>
    </xf>
    <xf numFmtId="2" fontId="34" fillId="0" borderId="50" xfId="0" applyNumberFormat="1" applyFont="1" applyBorder="1" applyProtection="1">
      <protection hidden="1"/>
    </xf>
    <xf numFmtId="9" fontId="36" fillId="36" borderId="1" xfId="2" applyFont="1" applyFill="1" applyBorder="1" applyAlignment="1" applyProtection="1">
      <alignment horizontal="right"/>
      <protection hidden="1"/>
    </xf>
    <xf numFmtId="3" fontId="51" fillId="0" borderId="0" xfId="0" applyNumberFormat="1" applyFont="1" applyProtection="1">
      <protection hidden="1"/>
    </xf>
    <xf numFmtId="0" fontId="21" fillId="0" borderId="0" xfId="0" applyFont="1" applyAlignment="1" applyProtection="1">
      <alignment horizontal="left" indent="1"/>
      <protection hidden="1"/>
    </xf>
    <xf numFmtId="2" fontId="34" fillId="5" borderId="0" xfId="0" applyNumberFormat="1" applyFont="1" applyFill="1" applyProtection="1">
      <protection hidden="1"/>
    </xf>
    <xf numFmtId="3" fontId="53" fillId="0" borderId="0" xfId="0" applyNumberFormat="1" applyFont="1" applyProtection="1">
      <protection hidden="1"/>
    </xf>
    <xf numFmtId="3" fontId="53" fillId="0" borderId="0" xfId="0" applyNumberFormat="1" applyFont="1" applyAlignment="1" applyProtection="1">
      <alignment horizontal="right"/>
      <protection hidden="1"/>
    </xf>
    <xf numFmtId="0" fontId="51" fillId="0" borderId="0" xfId="0" applyFont="1" applyAlignment="1" applyProtection="1">
      <alignment horizontal="left"/>
      <protection hidden="1"/>
    </xf>
    <xf numFmtId="0" fontId="35" fillId="0" borderId="0" xfId="0" applyFont="1" applyAlignment="1" applyProtection="1">
      <alignment vertical="center"/>
      <protection hidden="1"/>
    </xf>
    <xf numFmtId="164" fontId="51" fillId="5" borderId="0" xfId="0" applyNumberFormat="1" applyFont="1" applyFill="1" applyAlignment="1" applyProtection="1">
      <alignment horizontal="right" vertical="center"/>
      <protection hidden="1"/>
    </xf>
    <xf numFmtId="0" fontId="51" fillId="5" borderId="0" xfId="0" applyFont="1" applyFill="1" applyAlignment="1" applyProtection="1">
      <alignment horizontal="right" vertical="center"/>
      <protection hidden="1"/>
    </xf>
    <xf numFmtId="0" fontId="51" fillId="0" borderId="0" xfId="0" applyFont="1" applyAlignment="1" applyProtection="1">
      <alignment horizontal="right" vertical="center"/>
      <protection hidden="1"/>
    </xf>
    <xf numFmtId="0" fontId="18" fillId="15" borderId="0" xfId="0" applyFont="1" applyFill="1" applyProtection="1">
      <protection hidden="1"/>
    </xf>
    <xf numFmtId="0" fontId="21" fillId="15" borderId="0" xfId="0" applyFont="1" applyFill="1" applyProtection="1">
      <protection hidden="1"/>
    </xf>
    <xf numFmtId="0" fontId="24" fillId="5" borderId="0" xfId="0" applyFont="1" applyFill="1" applyAlignment="1" applyProtection="1">
      <alignment horizontal="center"/>
      <protection hidden="1"/>
    </xf>
    <xf numFmtId="0" fontId="18" fillId="15" borderId="14" xfId="0" applyFont="1" applyFill="1" applyBorder="1" applyAlignment="1" applyProtection="1">
      <alignment wrapText="1"/>
      <protection hidden="1"/>
    </xf>
    <xf numFmtId="0" fontId="18" fillId="15" borderId="12" xfId="0" applyFont="1" applyFill="1" applyBorder="1" applyAlignment="1" applyProtection="1">
      <alignment wrapText="1"/>
      <protection hidden="1"/>
    </xf>
    <xf numFmtId="0" fontId="21" fillId="25" borderId="14" xfId="0" applyFont="1" applyFill="1" applyBorder="1" applyAlignment="1" applyProtection="1">
      <alignment horizontal="left" wrapText="1" indent="1"/>
      <protection hidden="1"/>
    </xf>
    <xf numFmtId="0" fontId="21" fillId="25" borderId="12" xfId="0" applyFont="1" applyFill="1" applyBorder="1" applyAlignment="1" applyProtection="1">
      <alignment horizontal="right" wrapText="1"/>
      <protection hidden="1"/>
    </xf>
    <xf numFmtId="0" fontId="21" fillId="25" borderId="14" xfId="0" applyFont="1" applyFill="1" applyBorder="1" applyAlignment="1" applyProtection="1">
      <alignment horizontal="right" wrapText="1"/>
      <protection hidden="1"/>
    </xf>
    <xf numFmtId="0" fontId="18" fillId="26" borderId="14" xfId="0" applyFont="1" applyFill="1" applyBorder="1" applyAlignment="1" applyProtection="1">
      <alignment wrapText="1"/>
      <protection hidden="1"/>
    </xf>
    <xf numFmtId="0" fontId="24" fillId="26" borderId="12" xfId="0" applyFont="1" applyFill="1" applyBorder="1" applyAlignment="1" applyProtection="1">
      <alignment wrapText="1"/>
      <protection hidden="1"/>
    </xf>
    <xf numFmtId="0" fontId="24" fillId="26" borderId="14" xfId="0" applyFont="1" applyFill="1" applyBorder="1" applyAlignment="1" applyProtection="1">
      <alignment wrapText="1"/>
      <protection hidden="1"/>
    </xf>
    <xf numFmtId="0" fontId="21" fillId="0" borderId="14" xfId="0" applyFont="1" applyBorder="1" applyAlignment="1" applyProtection="1">
      <alignment horizontal="left" vertical="center" wrapText="1"/>
      <protection hidden="1"/>
    </xf>
    <xf numFmtId="0" fontId="21" fillId="5" borderId="12" xfId="0" applyFont="1" applyFill="1" applyBorder="1" applyAlignment="1" applyProtection="1">
      <alignment horizontal="right" vertical="center" wrapText="1"/>
      <protection hidden="1"/>
    </xf>
    <xf numFmtId="0" fontId="21" fillId="5" borderId="14" xfId="0" applyFont="1" applyFill="1" applyBorder="1" applyAlignment="1" applyProtection="1">
      <alignment horizontal="right" vertical="center" wrapText="1"/>
      <protection hidden="1"/>
    </xf>
    <xf numFmtId="0" fontId="21" fillId="5" borderId="14" xfId="0" quotePrefix="1" applyFont="1" applyFill="1" applyBorder="1" applyAlignment="1" applyProtection="1">
      <alignment horizontal="right" vertical="center" wrapText="1"/>
      <protection hidden="1"/>
    </xf>
    <xf numFmtId="0" fontId="21" fillId="0" borderId="0" xfId="0" applyFont="1" applyAlignment="1" applyProtection="1">
      <alignment horizontal="right" wrapText="1"/>
      <protection hidden="1"/>
    </xf>
    <xf numFmtId="0" fontId="35" fillId="0" borderId="0" xfId="0" applyFont="1" applyAlignment="1" applyProtection="1">
      <alignment vertical="center" wrapText="1"/>
      <protection hidden="1"/>
    </xf>
    <xf numFmtId="0" fontId="35" fillId="0" borderId="32" xfId="0" applyFont="1" applyBorder="1" applyAlignment="1" applyProtection="1">
      <alignment vertical="center" wrapText="1"/>
      <protection hidden="1"/>
    </xf>
    <xf numFmtId="0" fontId="35" fillId="0" borderId="31" xfId="0" applyFont="1" applyBorder="1" applyAlignment="1" applyProtection="1">
      <alignment vertical="center" wrapText="1"/>
      <protection hidden="1"/>
    </xf>
    <xf numFmtId="0" fontId="21" fillId="0" borderId="12" xfId="0" applyFont="1" applyBorder="1" applyAlignment="1" applyProtection="1">
      <alignment horizontal="right" vertical="center" wrapText="1"/>
      <protection hidden="1"/>
    </xf>
    <xf numFmtId="0" fontId="21" fillId="0" borderId="14" xfId="0" applyFont="1" applyBorder="1" applyAlignment="1" applyProtection="1">
      <alignment horizontal="right" vertical="center" wrapText="1"/>
      <protection hidden="1"/>
    </xf>
    <xf numFmtId="0" fontId="35" fillId="0" borderId="12" xfId="0" applyFont="1" applyBorder="1" applyAlignment="1" applyProtection="1">
      <alignment vertical="center" wrapText="1"/>
      <protection hidden="1"/>
    </xf>
    <xf numFmtId="0" fontId="35" fillId="0" borderId="14" xfId="0" applyFont="1" applyBorder="1" applyAlignment="1" applyProtection="1">
      <alignment vertical="center" wrapText="1"/>
      <protection hidden="1"/>
    </xf>
    <xf numFmtId="167" fontId="40" fillId="0" borderId="0" xfId="0" applyNumberFormat="1" applyFont="1" applyAlignment="1" applyProtection="1">
      <alignment horizontal="center"/>
      <protection hidden="1"/>
    </xf>
    <xf numFmtId="9" fontId="22" fillId="0" borderId="14" xfId="0" applyNumberFormat="1" applyFont="1" applyBorder="1" applyAlignment="1" applyProtection="1">
      <alignment horizontal="center" vertical="center"/>
      <protection locked="0"/>
    </xf>
    <xf numFmtId="1" fontId="22" fillId="0" borderId="14" xfId="0" applyNumberFormat="1" applyFont="1" applyBorder="1" applyAlignment="1" applyProtection="1">
      <alignment horizontal="center" vertical="center"/>
      <protection locked="0"/>
    </xf>
    <xf numFmtId="2" fontId="22" fillId="0" borderId="14" xfId="0" applyNumberFormat="1" applyFont="1" applyBorder="1" applyAlignment="1" applyProtection="1">
      <alignment horizontal="center" vertical="center"/>
      <protection locked="0"/>
    </xf>
    <xf numFmtId="0" fontId="195" fillId="0" borderId="0" xfId="0" applyFont="1"/>
    <xf numFmtId="0" fontId="68" fillId="0" borderId="0" xfId="0" applyFont="1"/>
    <xf numFmtId="9" fontId="4" fillId="0" borderId="0" xfId="2" applyFont="1"/>
    <xf numFmtId="0" fontId="0" fillId="23" borderId="0" xfId="0" applyFill="1"/>
    <xf numFmtId="0" fontId="37" fillId="0" borderId="0" xfId="0" applyFont="1"/>
    <xf numFmtId="0" fontId="18" fillId="4" borderId="0" xfId="0" applyFont="1" applyFill="1" applyAlignment="1">
      <alignment vertical="center"/>
    </xf>
    <xf numFmtId="0" fontId="201" fillId="5" borderId="0" xfId="0" applyFont="1" applyFill="1" applyAlignment="1">
      <alignment horizontal="left" vertical="top" wrapText="1"/>
    </xf>
    <xf numFmtId="0" fontId="3" fillId="8" borderId="95" xfId="0" applyFont="1" applyFill="1" applyBorder="1" applyAlignment="1">
      <alignment horizontal="center" vertical="center" wrapText="1"/>
    </xf>
    <xf numFmtId="0" fontId="203" fillId="51" borderId="95" xfId="0" applyFont="1" applyFill="1" applyBorder="1" applyAlignment="1">
      <alignment horizontal="center" vertical="center" wrapText="1"/>
    </xf>
    <xf numFmtId="0" fontId="204" fillId="51" borderId="95" xfId="0" applyFont="1" applyFill="1" applyBorder="1" applyAlignment="1">
      <alignment vertical="center" wrapText="1"/>
    </xf>
    <xf numFmtId="0" fontId="204" fillId="51" borderId="96" xfId="0" applyFont="1" applyFill="1" applyBorder="1" applyAlignment="1">
      <alignment vertical="center" wrapText="1"/>
    </xf>
    <xf numFmtId="0" fontId="0" fillId="5" borderId="95" xfId="0" applyFill="1" applyBorder="1" applyAlignment="1">
      <alignment horizontal="left" vertical="center" wrapText="1"/>
    </xf>
    <xf numFmtId="0" fontId="0" fillId="0" borderId="95" xfId="0" applyBorder="1" applyAlignment="1">
      <alignment horizontal="left" vertical="center" wrapText="1"/>
    </xf>
    <xf numFmtId="0" fontId="0" fillId="0" borderId="95" xfId="0" applyBorder="1" applyAlignment="1">
      <alignment horizontal="center" vertical="center" wrapText="1"/>
    </xf>
    <xf numFmtId="0" fontId="0" fillId="0" borderId="95" xfId="0" applyBorder="1" applyAlignment="1">
      <alignment vertical="center" wrapText="1"/>
    </xf>
    <xf numFmtId="0" fontId="37" fillId="21" borderId="95" xfId="0" applyFont="1" applyFill="1" applyBorder="1" applyAlignment="1">
      <alignment horizontal="left" vertical="top" wrapText="1"/>
    </xf>
    <xf numFmtId="0" fontId="37" fillId="21" borderId="95" xfId="0" applyFont="1" applyFill="1" applyBorder="1"/>
    <xf numFmtId="0" fontId="0" fillId="21" borderId="95" xfId="0" applyFill="1" applyBorder="1" applyAlignment="1">
      <alignment horizontal="left" vertical="top" wrapText="1"/>
    </xf>
    <xf numFmtId="0" fontId="0" fillId="21" borderId="95" xfId="0" applyFill="1" applyBorder="1"/>
    <xf numFmtId="0" fontId="0" fillId="21" borderId="98" xfId="0" applyFill="1" applyBorder="1"/>
    <xf numFmtId="0" fontId="0" fillId="0" borderId="95" xfId="0" applyBorder="1" applyAlignment="1">
      <alignment vertical="center"/>
    </xf>
    <xf numFmtId="0" fontId="0" fillId="5" borderId="95" xfId="0" applyFill="1" applyBorder="1" applyAlignment="1">
      <alignment vertical="center" wrapText="1"/>
    </xf>
    <xf numFmtId="0" fontId="3" fillId="50" borderId="95" xfId="0" applyFont="1" applyFill="1" applyBorder="1" applyAlignment="1">
      <alignment horizontal="left" vertical="center" wrapText="1"/>
    </xf>
    <xf numFmtId="0" fontId="0" fillId="0" borderId="95" xfId="0" quotePrefix="1" applyBorder="1" applyAlignment="1">
      <alignment horizontal="left" vertical="center" wrapText="1"/>
    </xf>
    <xf numFmtId="0" fontId="3" fillId="29" borderId="95" xfId="0" applyFont="1" applyFill="1" applyBorder="1" applyAlignment="1">
      <alignment horizontal="center" vertical="center"/>
    </xf>
    <xf numFmtId="0" fontId="0" fillId="0" borderId="0" xfId="0" applyAlignment="1">
      <alignment vertical="center" wrapText="1"/>
    </xf>
    <xf numFmtId="0" fontId="37" fillId="0" borderId="0" xfId="0" applyFont="1" applyAlignment="1">
      <alignment horizontal="center" vertical="center"/>
    </xf>
    <xf numFmtId="0" fontId="0" fillId="0" borderId="0" xfId="0" applyAlignment="1">
      <alignment horizontal="left" vertical="center"/>
    </xf>
    <xf numFmtId="0" fontId="23" fillId="4" borderId="0" xfId="0" applyFont="1" applyFill="1" applyAlignment="1">
      <alignment horizontal="left" indent="1"/>
    </xf>
    <xf numFmtId="0" fontId="58" fillId="4" borderId="0" xfId="0" applyFont="1" applyFill="1" applyAlignment="1">
      <alignment vertical="top"/>
    </xf>
    <xf numFmtId="0" fontId="50" fillId="5" borderId="16" xfId="0" applyFont="1" applyFill="1" applyBorder="1" applyAlignment="1">
      <alignment vertical="center"/>
    </xf>
    <xf numFmtId="0" fontId="4" fillId="5" borderId="16" xfId="0" applyFont="1" applyFill="1" applyBorder="1"/>
    <xf numFmtId="0" fontId="208" fillId="5" borderId="0" xfId="0" applyFont="1" applyFill="1"/>
    <xf numFmtId="0" fontId="209" fillId="4" borderId="101" xfId="0" applyFont="1" applyFill="1" applyBorder="1" applyAlignment="1">
      <alignment horizontal="left" vertical="center" wrapText="1" indent="1"/>
    </xf>
    <xf numFmtId="0" fontId="209" fillId="4" borderId="102" xfId="0" applyFont="1" applyFill="1" applyBorder="1" applyAlignment="1">
      <alignment horizontal="center" vertical="center" wrapText="1"/>
    </xf>
    <xf numFmtId="0" fontId="209" fillId="4" borderId="103" xfId="0" applyFont="1" applyFill="1" applyBorder="1" applyAlignment="1">
      <alignment horizontal="center" vertical="center" wrapText="1"/>
    </xf>
    <xf numFmtId="0" fontId="209" fillId="4" borderId="104" xfId="0" applyFont="1" applyFill="1" applyBorder="1" applyAlignment="1">
      <alignment horizontal="center" vertical="center" wrapText="1"/>
    </xf>
    <xf numFmtId="0" fontId="210" fillId="38" borderId="34" xfId="0" applyFont="1" applyFill="1" applyBorder="1" applyAlignment="1">
      <alignment horizontal="center" vertical="center" wrapText="1"/>
    </xf>
    <xf numFmtId="0" fontId="206" fillId="5" borderId="0" xfId="0" applyFont="1" applyFill="1"/>
    <xf numFmtId="166" fontId="0" fillId="5" borderId="0" xfId="0" applyNumberFormat="1" applyFill="1"/>
    <xf numFmtId="0" fontId="212" fillId="24" borderId="95" xfId="0" applyFont="1" applyFill="1" applyBorder="1" applyAlignment="1">
      <alignment horizontal="left" vertical="center" wrapText="1"/>
    </xf>
    <xf numFmtId="0" fontId="213" fillId="5" borderId="95" xfId="0" applyFont="1" applyFill="1" applyBorder="1" applyAlignment="1">
      <alignment horizontal="center" vertical="center"/>
    </xf>
    <xf numFmtId="0" fontId="202" fillId="5" borderId="0" xfId="0" applyFont="1" applyFill="1" applyAlignment="1">
      <alignment horizontal="left" vertical="center" wrapText="1"/>
    </xf>
    <xf numFmtId="0" fontId="3" fillId="23" borderId="99" xfId="0" applyFont="1" applyFill="1" applyBorder="1" applyAlignment="1">
      <alignment horizontal="center" vertical="center"/>
    </xf>
    <xf numFmtId="0" fontId="3" fillId="23" borderId="100" xfId="0" applyFont="1" applyFill="1" applyBorder="1" applyAlignment="1">
      <alignment horizontal="center" vertical="center"/>
    </xf>
    <xf numFmtId="0" fontId="0" fillId="21" borderId="95" xfId="0" applyFill="1" applyBorder="1" applyAlignment="1">
      <alignment horizontal="left" vertical="center" wrapText="1"/>
    </xf>
    <xf numFmtId="0" fontId="0" fillId="21" borderId="95" xfId="0" applyFill="1" applyBorder="1" applyAlignment="1">
      <alignment horizontal="center" vertical="center" wrapText="1"/>
    </xf>
    <xf numFmtId="0" fontId="0" fillId="21" borderId="95" xfId="0" applyFill="1" applyBorder="1" applyAlignment="1">
      <alignment vertical="center" wrapText="1"/>
    </xf>
    <xf numFmtId="0" fontId="0" fillId="0" borderId="96" xfId="0" applyBorder="1" applyAlignment="1">
      <alignment vertical="center" wrapText="1"/>
    </xf>
    <xf numFmtId="0" fontId="0" fillId="0" borderId="96" xfId="0" applyBorder="1" applyAlignment="1">
      <alignment horizontal="left" vertical="center" wrapText="1"/>
    </xf>
    <xf numFmtId="0" fontId="206" fillId="0" borderId="96" xfId="0" applyFont="1" applyBorder="1" applyAlignment="1">
      <alignment vertical="center" wrapText="1"/>
    </xf>
    <xf numFmtId="0" fontId="0" fillId="5" borderId="100" xfId="0" applyFill="1" applyBorder="1" applyAlignment="1">
      <alignment horizontal="center" vertical="center" wrapText="1"/>
    </xf>
    <xf numFmtId="0" fontId="0" fillId="0" borderId="0" xfId="0" applyAlignment="1">
      <alignment horizontal="center" vertical="center"/>
    </xf>
    <xf numFmtId="0" fontId="0" fillId="0" borderId="95" xfId="0" applyBorder="1" applyAlignment="1">
      <alignment horizontal="center" vertical="center"/>
    </xf>
    <xf numFmtId="0" fontId="206" fillId="0" borderId="95" xfId="0" applyFont="1" applyBorder="1" applyAlignment="1">
      <alignment vertical="center" wrapText="1"/>
    </xf>
    <xf numFmtId="0" fontId="206" fillId="0" borderId="95" xfId="0" applyFont="1" applyBorder="1" applyAlignment="1">
      <alignment horizontal="center" vertical="center" wrapText="1"/>
    </xf>
    <xf numFmtId="0" fontId="0" fillId="0" borderId="95" xfId="0" applyBorder="1"/>
    <xf numFmtId="0" fontId="26" fillId="0" borderId="0" xfId="0" applyFont="1" applyAlignment="1">
      <alignment vertical="center" wrapText="1"/>
    </xf>
    <xf numFmtId="0" fontId="104" fillId="0" borderId="0" xfId="0" applyFont="1" applyAlignment="1">
      <alignment vertical="top" textRotation="91" wrapText="1"/>
    </xf>
    <xf numFmtId="0" fontId="215" fillId="0" borderId="0" xfId="0" applyFont="1"/>
    <xf numFmtId="0" fontId="128" fillId="0" borderId="0" xfId="0" applyFont="1" applyAlignment="1">
      <alignment vertical="top" textRotation="91" wrapText="1"/>
    </xf>
    <xf numFmtId="0" fontId="217" fillId="0" borderId="0" xfId="0" applyFont="1" applyAlignment="1">
      <alignment vertical="center"/>
    </xf>
    <xf numFmtId="0" fontId="206" fillId="0" borderId="0" xfId="0" applyFont="1"/>
    <xf numFmtId="0" fontId="29" fillId="0" borderId="0" xfId="0" applyFont="1" applyAlignment="1">
      <alignment vertical="center" wrapText="1"/>
    </xf>
    <xf numFmtId="0" fontId="29" fillId="0" borderId="0" xfId="0" applyFont="1" applyAlignment="1">
      <alignment horizontal="center" vertical="center" wrapText="1"/>
    </xf>
    <xf numFmtId="0" fontId="27" fillId="0" borderId="0" xfId="0" applyFont="1" applyAlignment="1">
      <alignment vertical="center" wrapText="1"/>
    </xf>
    <xf numFmtId="0" fontId="106" fillId="0" borderId="0" xfId="0" applyFont="1" applyAlignment="1">
      <alignment horizontal="center" vertical="top" textRotation="91" wrapText="1"/>
    </xf>
    <xf numFmtId="0" fontId="0" fillId="0" borderId="97" xfId="0" applyBorder="1"/>
    <xf numFmtId="0" fontId="104" fillId="0" borderId="0" xfId="0" applyFont="1" applyAlignment="1">
      <alignment vertical="top"/>
    </xf>
    <xf numFmtId="0" fontId="65" fillId="0" borderId="0" xfId="0" applyFont="1" applyAlignment="1">
      <alignment vertical="center" wrapText="1"/>
    </xf>
    <xf numFmtId="0" fontId="104" fillId="0" borderId="0" xfId="0" applyFont="1"/>
    <xf numFmtId="0" fontId="0" fillId="0" borderId="0" xfId="0" applyAlignment="1">
      <alignment horizontal="center" vertical="center" textRotation="1"/>
    </xf>
    <xf numFmtId="0" fontId="204" fillId="51" borderId="108" xfId="0" applyFont="1" applyFill="1" applyBorder="1" applyAlignment="1">
      <alignment vertical="center"/>
    </xf>
    <xf numFmtId="0" fontId="200" fillId="29" borderId="108" xfId="0" applyFont="1" applyFill="1" applyBorder="1" applyAlignment="1">
      <alignment horizontal="left" vertical="center" wrapText="1"/>
    </xf>
    <xf numFmtId="0" fontId="0" fillId="0" borderId="108" xfId="0" applyBorder="1" applyAlignment="1">
      <alignment vertical="center" wrapText="1"/>
    </xf>
    <xf numFmtId="0" fontId="0" fillId="0" borderId="111" xfId="0" applyBorder="1" applyAlignment="1">
      <alignment vertical="center" wrapText="1"/>
    </xf>
    <xf numFmtId="0" fontId="0" fillId="0" borderId="108" xfId="0" applyBorder="1" applyAlignment="1">
      <alignment vertical="center"/>
    </xf>
    <xf numFmtId="0" fontId="205" fillId="29" borderId="108" xfId="0" applyFont="1" applyFill="1" applyBorder="1" applyAlignment="1">
      <alignment horizontal="left" vertical="center" wrapText="1"/>
    </xf>
    <xf numFmtId="0" fontId="3" fillId="29" borderId="6" xfId="0" applyFont="1" applyFill="1" applyBorder="1" applyAlignment="1">
      <alignment horizontal="center" vertical="center"/>
    </xf>
    <xf numFmtId="0" fontId="200" fillId="29" borderId="110" xfId="0" applyFont="1" applyFill="1" applyBorder="1" applyAlignment="1">
      <alignment horizontal="center" vertical="center" wrapText="1"/>
    </xf>
    <xf numFmtId="0" fontId="0" fillId="21" borderId="108" xfId="0" applyFill="1" applyBorder="1" applyAlignment="1">
      <alignment horizontal="center" vertical="center" wrapText="1"/>
    </xf>
    <xf numFmtId="0" fontId="0" fillId="21" borderId="108" xfId="0" applyFill="1" applyBorder="1" applyAlignment="1">
      <alignment horizontal="left" vertical="center" wrapText="1"/>
    </xf>
    <xf numFmtId="0" fontId="0" fillId="5" borderId="108" xfId="0" applyFill="1" applyBorder="1" applyAlignment="1">
      <alignment horizontal="center" vertical="center" wrapText="1"/>
    </xf>
    <xf numFmtId="0" fontId="0" fillId="0" borderId="108" xfId="0" applyBorder="1" applyAlignment="1">
      <alignment horizontal="left" vertical="center" wrapText="1"/>
    </xf>
    <xf numFmtId="0" fontId="0" fillId="21" borderId="109" xfId="0" applyFill="1" applyBorder="1" applyAlignment="1">
      <alignment horizontal="left" vertical="center" wrapText="1"/>
    </xf>
    <xf numFmtId="0" fontId="0" fillId="5" borderId="111" xfId="0" applyFill="1" applyBorder="1" applyAlignment="1">
      <alignment horizontal="center" vertical="center" wrapText="1"/>
    </xf>
    <xf numFmtId="0" fontId="0" fillId="0" borderId="109" xfId="0" applyBorder="1" applyAlignment="1">
      <alignment horizontal="left" vertical="center" wrapText="1"/>
    </xf>
    <xf numFmtId="0" fontId="0" fillId="0" borderId="109" xfId="0" applyBorder="1" applyAlignment="1">
      <alignment horizontal="center" vertical="center" wrapText="1"/>
    </xf>
    <xf numFmtId="0" fontId="200" fillId="29" borderId="110" xfId="0" applyFont="1" applyFill="1" applyBorder="1" applyAlignment="1">
      <alignment horizontal="left" vertical="center" wrapText="1"/>
    </xf>
    <xf numFmtId="0" fontId="0" fillId="21" borderId="109" xfId="0" applyFill="1" applyBorder="1" applyAlignment="1">
      <alignment horizontal="center" vertical="center" wrapText="1"/>
    </xf>
    <xf numFmtId="0" fontId="0" fillId="0" borderId="108" xfId="0" applyBorder="1" applyAlignment="1">
      <alignment horizontal="center" vertical="center" wrapText="1"/>
    </xf>
    <xf numFmtId="0" fontId="0" fillId="0" borderId="111" xfId="0" applyBorder="1" applyAlignment="1">
      <alignment horizontal="center" vertical="center" wrapText="1"/>
    </xf>
    <xf numFmtId="0" fontId="0" fillId="0" borderId="108" xfId="0" applyBorder="1" applyAlignment="1">
      <alignment horizontal="center" vertical="center"/>
    </xf>
    <xf numFmtId="0" fontId="0" fillId="21" borderId="0" xfId="0" applyFill="1" applyAlignment="1">
      <alignment vertical="center" wrapText="1"/>
    </xf>
    <xf numFmtId="0" fontId="205" fillId="29" borderId="110" xfId="0" applyFont="1" applyFill="1" applyBorder="1" applyAlignment="1">
      <alignment horizontal="left" vertical="center" wrapText="1"/>
    </xf>
    <xf numFmtId="0" fontId="205" fillId="29" borderId="110" xfId="0" applyFont="1" applyFill="1" applyBorder="1" applyAlignment="1">
      <alignment horizontal="center" vertical="center" wrapText="1"/>
    </xf>
    <xf numFmtId="0" fontId="206" fillId="0" borderId="108" xfId="0" applyFont="1" applyBorder="1" applyAlignment="1">
      <alignment vertical="center" wrapText="1"/>
    </xf>
    <xf numFmtId="0" fontId="128" fillId="0" borderId="0" xfId="0" applyFont="1" applyAlignment="1">
      <alignment vertical="center"/>
    </xf>
    <xf numFmtId="0" fontId="6" fillId="51" borderId="0" xfId="0" applyFont="1" applyFill="1" applyAlignment="1">
      <alignment horizontal="center" vertical="center" wrapText="1"/>
    </xf>
    <xf numFmtId="0" fontId="200" fillId="47" borderId="108" xfId="0" applyFont="1" applyFill="1" applyBorder="1" applyAlignment="1">
      <alignment horizontal="left" vertical="center" wrapText="1"/>
    </xf>
    <xf numFmtId="0" fontId="128" fillId="5" borderId="0" xfId="0" applyFont="1" applyFill="1" applyAlignment="1">
      <alignment vertical="center"/>
    </xf>
    <xf numFmtId="0" fontId="219" fillId="5" borderId="0" xfId="0" applyFont="1" applyFill="1" applyAlignment="1">
      <alignment vertical="center"/>
    </xf>
    <xf numFmtId="0" fontId="3" fillId="5" borderId="95" xfId="0" applyFont="1" applyFill="1" applyBorder="1" applyAlignment="1">
      <alignment horizontal="center" vertical="center" wrapText="1"/>
    </xf>
    <xf numFmtId="0" fontId="0" fillId="47" borderId="108" xfId="0" applyFill="1" applyBorder="1" applyAlignment="1">
      <alignment horizontal="center" vertical="center" wrapText="1"/>
    </xf>
    <xf numFmtId="0" fontId="0" fillId="47" borderId="108" xfId="0" applyFill="1" applyBorder="1" applyAlignment="1">
      <alignment horizontal="left" vertical="center" wrapText="1"/>
    </xf>
    <xf numFmtId="9" fontId="0" fillId="0" borderId="0" xfId="2" applyFont="1"/>
    <xf numFmtId="9" fontId="0" fillId="0" borderId="0" xfId="2" applyFont="1" applyFill="1" applyBorder="1"/>
    <xf numFmtId="0" fontId="3" fillId="0" borderId="0" xfId="0" applyFont="1" applyAlignment="1">
      <alignment horizontal="left"/>
    </xf>
    <xf numFmtId="0" fontId="224" fillId="0" borderId="0" xfId="0" applyFont="1" applyAlignment="1">
      <alignment vertical="center" wrapText="1"/>
    </xf>
    <xf numFmtId="0" fontId="104" fillId="0" borderId="0" xfId="0" applyFont="1" applyAlignment="1">
      <alignment vertical="center" wrapText="1"/>
    </xf>
    <xf numFmtId="0" fontId="205" fillId="47" borderId="108" xfId="0" applyFont="1" applyFill="1" applyBorder="1" applyAlignment="1">
      <alignment horizontal="center" vertical="center" wrapText="1"/>
    </xf>
    <xf numFmtId="0" fontId="205" fillId="47" borderId="96" xfId="0" applyFont="1" applyFill="1" applyBorder="1" applyAlignment="1">
      <alignment horizontal="center" vertical="center" wrapText="1"/>
    </xf>
    <xf numFmtId="0" fontId="205" fillId="47" borderId="110" xfId="0" applyFont="1" applyFill="1" applyBorder="1" applyAlignment="1">
      <alignment horizontal="center" vertical="center" wrapText="1"/>
    </xf>
    <xf numFmtId="0" fontId="200" fillId="47" borderId="110" xfId="0" applyFont="1" applyFill="1" applyBorder="1" applyAlignment="1">
      <alignment horizontal="left" vertical="center" wrapText="1"/>
    </xf>
    <xf numFmtId="0" fontId="205" fillId="47" borderId="110" xfId="0" applyFont="1" applyFill="1" applyBorder="1" applyAlignment="1">
      <alignment horizontal="left" vertical="center" wrapText="1"/>
    </xf>
    <xf numFmtId="0" fontId="205" fillId="47" borderId="108" xfId="0" applyFont="1" applyFill="1" applyBorder="1" applyAlignment="1">
      <alignment horizontal="left" vertical="center" wrapText="1"/>
    </xf>
    <xf numFmtId="0" fontId="223" fillId="0" borderId="0" xfId="0" applyFont="1" applyAlignment="1">
      <alignment horizontal="left" vertical="center" wrapText="1"/>
    </xf>
    <xf numFmtId="0" fontId="228" fillId="0" borderId="0" xfId="0" applyFont="1" applyAlignment="1">
      <alignment horizontal="center" vertical="center"/>
    </xf>
    <xf numFmtId="0" fontId="217" fillId="0" borderId="6" xfId="0" applyFont="1" applyBorder="1" applyAlignment="1">
      <alignment horizontal="left" vertical="center"/>
    </xf>
    <xf numFmtId="0" fontId="229" fillId="0" borderId="0" xfId="0" applyFont="1" applyAlignment="1">
      <alignment vertical="center"/>
    </xf>
    <xf numFmtId="0" fontId="217" fillId="0" borderId="0" xfId="0" applyFont="1" applyAlignment="1">
      <alignment horizontal="left" vertical="center"/>
    </xf>
    <xf numFmtId="0" fontId="6" fillId="33" borderId="129" xfId="0" applyFont="1" applyFill="1" applyBorder="1" applyAlignment="1">
      <alignment horizontal="center" vertical="center" wrapText="1"/>
    </xf>
    <xf numFmtId="0" fontId="5" fillId="33" borderId="133" xfId="0" applyFont="1" applyFill="1" applyBorder="1" applyAlignment="1">
      <alignment horizontal="center" vertical="center" wrapText="1"/>
    </xf>
    <xf numFmtId="166" fontId="38" fillId="0" borderId="135" xfId="0" applyNumberFormat="1" applyFont="1" applyBorder="1" applyAlignment="1">
      <alignment vertical="center" wrapText="1"/>
    </xf>
    <xf numFmtId="166" fontId="196" fillId="0" borderId="136" xfId="0" applyNumberFormat="1" applyFont="1" applyBorder="1" applyAlignment="1">
      <alignment vertical="center" wrapText="1"/>
    </xf>
    <xf numFmtId="166" fontId="38" fillId="0" borderId="136" xfId="0" applyNumberFormat="1" applyFont="1" applyBorder="1" applyAlignment="1" applyProtection="1">
      <alignment vertical="center" wrapText="1"/>
      <protection locked="0"/>
    </xf>
    <xf numFmtId="166" fontId="38" fillId="0" borderId="137" xfId="0" applyNumberFormat="1" applyFont="1" applyBorder="1" applyAlignment="1">
      <alignment vertical="center" wrapText="1"/>
    </xf>
    <xf numFmtId="166" fontId="38" fillId="0" borderId="136" xfId="0" applyNumberFormat="1" applyFont="1" applyBorder="1" applyAlignment="1">
      <alignment vertical="center" wrapText="1"/>
    </xf>
    <xf numFmtId="165" fontId="38" fillId="0" borderId="136" xfId="1" applyFont="1" applyFill="1" applyBorder="1" applyAlignment="1">
      <alignment vertical="center" wrapText="1"/>
    </xf>
    <xf numFmtId="166" fontId="222" fillId="54" borderId="140" xfId="0" applyNumberFormat="1" applyFont="1" applyFill="1" applyBorder="1" applyAlignment="1">
      <alignment vertical="center" wrapText="1"/>
    </xf>
    <xf numFmtId="166" fontId="38" fillId="0" borderId="142" xfId="0" applyNumberFormat="1" applyFont="1" applyBorder="1" applyAlignment="1">
      <alignment vertical="center" wrapText="1"/>
    </xf>
    <xf numFmtId="166" fontId="196" fillId="0" borderId="143" xfId="0" applyNumberFormat="1" applyFont="1" applyBorder="1" applyAlignment="1">
      <alignment vertical="center" wrapText="1"/>
    </xf>
    <xf numFmtId="166" fontId="38" fillId="0" borderId="143" xfId="0" applyNumberFormat="1" applyFont="1" applyBorder="1" applyAlignment="1">
      <alignment vertical="center" wrapText="1"/>
    </xf>
    <xf numFmtId="166" fontId="222" fillId="54" borderId="140" xfId="0" applyNumberFormat="1" applyFont="1" applyFill="1" applyBorder="1" applyAlignment="1">
      <alignment horizontal="left" vertical="center" wrapText="1"/>
    </xf>
    <xf numFmtId="166" fontId="38" fillId="0" borderId="135" xfId="0" applyNumberFormat="1" applyFont="1" applyBorder="1" applyAlignment="1">
      <alignment horizontal="center" vertical="center" wrapText="1"/>
    </xf>
    <xf numFmtId="166" fontId="38" fillId="0" borderId="136" xfId="0" applyNumberFormat="1" applyFont="1" applyBorder="1" applyAlignment="1">
      <alignment horizontal="left" vertical="center" wrapText="1"/>
    </xf>
    <xf numFmtId="166" fontId="38" fillId="0" borderId="136" xfId="0" applyNumberFormat="1" applyFont="1" applyBorder="1" applyAlignment="1">
      <alignment horizontal="center" vertical="center" wrapText="1"/>
    </xf>
    <xf numFmtId="166" fontId="222" fillId="54" borderId="132" xfId="0" applyNumberFormat="1" applyFont="1" applyFill="1" applyBorder="1" applyAlignment="1">
      <alignment vertical="center" wrapText="1"/>
    </xf>
    <xf numFmtId="166" fontId="222" fillId="54" borderId="138" xfId="0" applyNumberFormat="1" applyFont="1" applyFill="1" applyBorder="1" applyAlignment="1">
      <alignment vertical="center" wrapText="1"/>
    </xf>
    <xf numFmtId="166" fontId="222" fillId="54" borderId="138" xfId="0" applyNumberFormat="1" applyFont="1" applyFill="1" applyBorder="1" applyAlignment="1">
      <alignment horizontal="left" vertical="center" wrapText="1"/>
    </xf>
    <xf numFmtId="166" fontId="222" fillId="54" borderId="136" xfId="0" applyNumberFormat="1" applyFont="1" applyFill="1" applyBorder="1" applyAlignment="1">
      <alignment vertical="center" wrapText="1"/>
    </xf>
    <xf numFmtId="166" fontId="38" fillId="0" borderId="136" xfId="0" quotePrefix="1" applyNumberFormat="1" applyFont="1" applyBorder="1" applyAlignment="1">
      <alignment vertical="center" wrapText="1"/>
    </xf>
    <xf numFmtId="166" fontId="197" fillId="0" borderId="136" xfId="0" applyNumberFormat="1" applyFont="1" applyBorder="1" applyAlignment="1">
      <alignment vertical="center" wrapText="1"/>
    </xf>
    <xf numFmtId="165" fontId="38" fillId="0" borderId="136" xfId="1" applyFont="1" applyFill="1" applyBorder="1" applyAlignment="1" applyProtection="1">
      <alignment vertical="center" wrapText="1"/>
      <protection locked="0"/>
    </xf>
    <xf numFmtId="166" fontId="222" fillId="54" borderId="0" xfId="0" applyNumberFormat="1" applyFont="1" applyFill="1" applyAlignment="1">
      <alignment vertical="center" wrapText="1"/>
    </xf>
    <xf numFmtId="166" fontId="196" fillId="0" borderId="0" xfId="0" applyNumberFormat="1" applyFont="1" applyAlignment="1">
      <alignment vertical="center" wrapText="1"/>
    </xf>
    <xf numFmtId="166" fontId="197" fillId="0" borderId="143" xfId="0" applyNumberFormat="1" applyFont="1" applyBorder="1" applyAlignment="1">
      <alignment vertical="center" wrapText="1"/>
    </xf>
    <xf numFmtId="166" fontId="10" fillId="0" borderId="136" xfId="0" applyNumberFormat="1" applyFont="1" applyBorder="1" applyAlignment="1" applyProtection="1">
      <alignment vertical="center" wrapText="1"/>
      <protection locked="0"/>
    </xf>
    <xf numFmtId="166" fontId="10" fillId="0" borderId="136" xfId="0" applyNumberFormat="1" applyFont="1" applyBorder="1" applyAlignment="1">
      <alignment vertical="center" wrapText="1"/>
    </xf>
    <xf numFmtId="165" fontId="10" fillId="0" borderId="136" xfId="1" applyFont="1" applyFill="1" applyBorder="1" applyAlignment="1" applyProtection="1">
      <alignment vertical="center" wrapText="1"/>
      <protection locked="0"/>
    </xf>
    <xf numFmtId="166" fontId="26" fillId="0" borderId="143" xfId="0" applyNumberFormat="1" applyFont="1" applyBorder="1" applyAlignment="1">
      <alignment vertical="center" wrapText="1"/>
    </xf>
    <xf numFmtId="0" fontId="218" fillId="0" borderId="136" xfId="0" applyFont="1" applyBorder="1" applyAlignment="1">
      <alignment horizontal="left" vertical="center" wrapText="1"/>
    </xf>
    <xf numFmtId="0" fontId="6" fillId="33" borderId="129" xfId="0" applyFont="1" applyFill="1" applyBorder="1" applyAlignment="1">
      <alignment vertical="center" wrapText="1"/>
    </xf>
    <xf numFmtId="0" fontId="18" fillId="54" borderId="134" xfId="0" applyFont="1" applyFill="1" applyBorder="1" applyAlignment="1">
      <alignment vertical="center" wrapText="1"/>
    </xf>
    <xf numFmtId="0" fontId="18" fillId="54" borderId="7" xfId="0" applyFont="1" applyFill="1" applyBorder="1" applyAlignment="1">
      <alignment vertical="center" wrapText="1"/>
    </xf>
    <xf numFmtId="0" fontId="18" fillId="54" borderId="138" xfId="0" applyFont="1" applyFill="1" applyBorder="1" applyAlignment="1">
      <alignment vertical="center" wrapText="1"/>
    </xf>
    <xf numFmtId="0" fontId="18" fillId="54" borderId="140" xfId="0" applyFont="1" applyFill="1" applyBorder="1" applyAlignment="1">
      <alignment vertical="center" wrapText="1"/>
    </xf>
    <xf numFmtId="166" fontId="42" fillId="0" borderId="136" xfId="0" applyNumberFormat="1" applyFont="1" applyBorder="1" applyAlignment="1" applyProtection="1">
      <alignment vertical="center" wrapText="1"/>
      <protection locked="0"/>
    </xf>
    <xf numFmtId="166" fontId="42" fillId="0" borderId="145" xfId="0" applyNumberFormat="1" applyFont="1" applyBorder="1" applyAlignment="1">
      <alignment vertical="center" wrapText="1"/>
    </xf>
    <xf numFmtId="166" fontId="42" fillId="0" borderId="0" xfId="0" applyNumberFormat="1" applyFont="1" applyAlignment="1">
      <alignment vertical="center" wrapText="1"/>
    </xf>
    <xf numFmtId="0" fontId="37" fillId="0" borderId="0" xfId="0" applyFont="1" applyAlignment="1">
      <alignment wrapText="1"/>
    </xf>
    <xf numFmtId="0" fontId="215" fillId="0" borderId="0" xfId="0" applyFont="1" applyAlignment="1">
      <alignment wrapText="1"/>
    </xf>
    <xf numFmtId="0" fontId="3" fillId="46" borderId="0" xfId="0" applyFont="1" applyFill="1" applyAlignment="1">
      <alignment horizontal="center"/>
    </xf>
    <xf numFmtId="0" fontId="0" fillId="46" borderId="0" xfId="0" applyFill="1" applyAlignment="1">
      <alignment horizontal="center"/>
    </xf>
    <xf numFmtId="0" fontId="215" fillId="46" borderId="0" xfId="0" applyFont="1" applyFill="1" applyAlignment="1">
      <alignment horizontal="center"/>
    </xf>
    <xf numFmtId="0" fontId="0" fillId="46" borderId="97" xfId="0" applyFill="1" applyBorder="1"/>
    <xf numFmtId="0" fontId="77" fillId="0" borderId="0" xfId="0" applyFont="1"/>
    <xf numFmtId="0" fontId="236" fillId="0" borderId="6" xfId="0" applyFont="1" applyBorder="1" applyAlignment="1">
      <alignment horizontal="left" vertical="center"/>
    </xf>
    <xf numFmtId="0" fontId="235" fillId="0" borderId="0" xfId="0" applyFont="1" applyAlignment="1">
      <alignment vertical="center" wrapText="1"/>
    </xf>
    <xf numFmtId="0" fontId="237" fillId="0" borderId="99" xfId="0" applyFont="1" applyBorder="1" applyAlignment="1">
      <alignment horizontal="left" vertical="center" wrapText="1"/>
    </xf>
    <xf numFmtId="0" fontId="238" fillId="0" borderId="0" xfId="0" applyFont="1" applyAlignment="1">
      <alignment horizontal="center" vertical="center"/>
    </xf>
    <xf numFmtId="0" fontId="21" fillId="0" borderId="0" xfId="0" applyFont="1" applyAlignment="1">
      <alignment vertical="center" wrapText="1"/>
    </xf>
    <xf numFmtId="0" fontId="206" fillId="5" borderId="0" xfId="0" applyFont="1" applyFill="1" applyAlignment="1">
      <alignment vertical="center"/>
    </xf>
    <xf numFmtId="0" fontId="206" fillId="0" borderId="0" xfId="0" applyFont="1" applyAlignment="1">
      <alignment vertical="center"/>
    </xf>
    <xf numFmtId="0" fontId="239" fillId="0" borderId="0" xfId="0" applyFont="1" applyAlignment="1">
      <alignment horizontal="left" vertical="center" wrapText="1"/>
    </xf>
    <xf numFmtId="0" fontId="222" fillId="42" borderId="113" xfId="0" applyFont="1" applyFill="1" applyBorder="1" applyAlignment="1">
      <alignment horizontal="center" vertical="center"/>
    </xf>
    <xf numFmtId="0" fontId="240" fillId="24" borderId="114" xfId="0" applyFont="1" applyFill="1" applyBorder="1" applyAlignment="1" applyProtection="1">
      <alignment horizontal="center" vertical="center"/>
      <protection locked="0"/>
    </xf>
    <xf numFmtId="0" fontId="154" fillId="5" borderId="0" xfId="0" applyFont="1" applyFill="1" applyAlignment="1">
      <alignment horizontal="center" vertical="center"/>
    </xf>
    <xf numFmtId="0" fontId="3" fillId="5" borderId="0" xfId="0" applyFont="1" applyFill="1" applyAlignment="1">
      <alignment horizontal="left" vertical="center"/>
    </xf>
    <xf numFmtId="0" fontId="198" fillId="5" borderId="0" xfId="0" applyFont="1" applyFill="1" applyAlignment="1">
      <alignment horizontal="left" vertical="center"/>
    </xf>
    <xf numFmtId="0" fontId="222" fillId="42" borderId="15" xfId="0" applyFont="1" applyFill="1" applyBorder="1" applyAlignment="1">
      <alignment horizontal="center" vertical="center"/>
    </xf>
    <xf numFmtId="0" fontId="222" fillId="42" borderId="15" xfId="0" applyFont="1" applyFill="1" applyBorder="1" applyAlignment="1">
      <alignment horizontal="center" vertical="center" wrapText="1"/>
    </xf>
    <xf numFmtId="9" fontId="222" fillId="42" borderId="15" xfId="2" applyFont="1" applyFill="1" applyBorder="1" applyAlignment="1">
      <alignment horizontal="center" vertical="center" wrapText="1"/>
    </xf>
    <xf numFmtId="0" fontId="222" fillId="0" borderId="0" xfId="0" applyFont="1" applyAlignment="1">
      <alignment horizontal="center" vertical="center"/>
    </xf>
    <xf numFmtId="0" fontId="206" fillId="0" borderId="17" xfId="0" applyFont="1" applyBorder="1" applyAlignment="1">
      <alignment vertical="center"/>
    </xf>
    <xf numFmtId="0" fontId="206" fillId="0" borderId="29" xfId="0" applyFont="1" applyBorder="1" applyAlignment="1">
      <alignment vertical="center"/>
    </xf>
    <xf numFmtId="0" fontId="234" fillId="0" borderId="0" xfId="0" applyFont="1" applyAlignment="1">
      <alignment vertical="center"/>
    </xf>
    <xf numFmtId="0" fontId="241" fillId="5" borderId="0" xfId="0" applyFont="1" applyFill="1" applyAlignment="1">
      <alignment horizontal="center" vertical="center"/>
    </xf>
    <xf numFmtId="0" fontId="222" fillId="42" borderId="67" xfId="0" applyFont="1" applyFill="1" applyBorder="1" applyAlignment="1">
      <alignment horizontal="center" vertical="center"/>
    </xf>
    <xf numFmtId="0" fontId="222" fillId="42" borderId="58" xfId="0" applyFont="1" applyFill="1" applyBorder="1" applyAlignment="1">
      <alignment horizontal="center" vertical="center"/>
    </xf>
    <xf numFmtId="165" fontId="206" fillId="0" borderId="0" xfId="0" applyNumberFormat="1" applyFont="1" applyAlignment="1">
      <alignment vertical="center"/>
    </xf>
    <xf numFmtId="0" fontId="206" fillId="5" borderId="0" xfId="0" applyFont="1" applyFill="1" applyAlignment="1">
      <alignment horizontal="center" vertical="center" wrapText="1"/>
    </xf>
    <xf numFmtId="165" fontId="206" fillId="5" borderId="0" xfId="1" applyFont="1" applyFill="1" applyBorder="1" applyAlignment="1" applyProtection="1">
      <alignment horizontal="center" vertical="center" wrapText="1"/>
      <protection locked="0"/>
    </xf>
    <xf numFmtId="165" fontId="206" fillId="0" borderId="0" xfId="1" applyFont="1" applyFill="1" applyBorder="1" applyAlignment="1" applyProtection="1">
      <alignment horizontal="center" vertical="center" wrapText="1"/>
      <protection locked="0"/>
    </xf>
    <xf numFmtId="165" fontId="206" fillId="5" borderId="0" xfId="1" applyFont="1" applyFill="1" applyBorder="1" applyAlignment="1" applyProtection="1">
      <alignment horizontal="center" vertical="center"/>
      <protection locked="0"/>
    </xf>
    <xf numFmtId="3" fontId="206" fillId="5" borderId="0" xfId="0" applyNumberFormat="1" applyFont="1" applyFill="1" applyAlignment="1" applyProtection="1">
      <alignment horizontal="center" vertical="center"/>
      <protection locked="0"/>
    </xf>
    <xf numFmtId="0" fontId="222" fillId="42" borderId="123" xfId="0" applyFont="1" applyFill="1" applyBorder="1" applyAlignment="1">
      <alignment horizontal="center" vertical="center" wrapText="1"/>
    </xf>
    <xf numFmtId="165" fontId="239" fillId="0" borderId="0" xfId="1" applyFont="1" applyFill="1" applyBorder="1" applyAlignment="1" applyProtection="1">
      <alignment horizontal="left" vertical="center" wrapText="1"/>
      <protection locked="0"/>
    </xf>
    <xf numFmtId="0" fontId="206" fillId="0" borderId="15" xfId="0" applyFont="1" applyBorder="1" applyAlignment="1">
      <alignment horizontal="center" vertical="center"/>
    </xf>
    <xf numFmtId="172" fontId="206" fillId="0" borderId="0" xfId="1" applyNumberFormat="1" applyFont="1" applyFill="1" applyBorder="1" applyAlignment="1" applyProtection="1">
      <alignment horizontal="center" vertical="center"/>
      <protection locked="0"/>
    </xf>
    <xf numFmtId="0" fontId="206" fillId="0" borderId="15" xfId="0" applyFont="1" applyBorder="1" applyAlignment="1">
      <alignment horizontal="right" vertical="center"/>
    </xf>
    <xf numFmtId="165" fontId="206" fillId="0" borderId="15" xfId="1" applyFont="1" applyFill="1" applyBorder="1" applyAlignment="1" applyProtection="1">
      <alignment horizontal="center" vertical="center" wrapText="1"/>
      <protection locked="0"/>
    </xf>
    <xf numFmtId="0" fontId="222" fillId="42" borderId="112" xfId="0" applyFont="1" applyFill="1" applyBorder="1" applyAlignment="1">
      <alignment horizontal="center" vertical="center"/>
    </xf>
    <xf numFmtId="0" fontId="242" fillId="0" borderId="17" xfId="0" applyFont="1" applyBorder="1" applyAlignment="1">
      <alignment horizontal="center" vertical="center"/>
    </xf>
    <xf numFmtId="0" fontId="242" fillId="0" borderId="15" xfId="0" applyFont="1" applyBorder="1" applyAlignment="1">
      <alignment horizontal="center" vertical="center"/>
    </xf>
    <xf numFmtId="0" fontId="198" fillId="5" borderId="0" xfId="0" applyFont="1" applyFill="1" applyAlignment="1">
      <alignment horizontal="center" vertical="center" wrapText="1"/>
    </xf>
    <xf numFmtId="0" fontId="206" fillId="0" borderId="0" xfId="0" applyFont="1" applyAlignment="1" applyProtection="1">
      <alignment vertical="center"/>
      <protection locked="0"/>
    </xf>
    <xf numFmtId="0" fontId="242" fillId="0" borderId="30" xfId="0" applyFont="1" applyBorder="1" applyAlignment="1">
      <alignment horizontal="center" vertical="center"/>
    </xf>
    <xf numFmtId="0" fontId="0" fillId="0" borderId="15" xfId="0" applyBorder="1" applyAlignment="1">
      <alignment horizontal="center" vertical="center"/>
    </xf>
    <xf numFmtId="0" fontId="0" fillId="0" borderId="15" xfId="0" applyBorder="1" applyAlignment="1">
      <alignment horizontal="center" vertical="center" wrapText="1"/>
    </xf>
    <xf numFmtId="0" fontId="198" fillId="0" borderId="0" xfId="0" applyFont="1" applyAlignment="1">
      <alignment horizontal="center" vertical="center"/>
    </xf>
    <xf numFmtId="0" fontId="153" fillId="0" borderId="15" xfId="0" applyFont="1" applyBorder="1" applyAlignment="1">
      <alignment horizontal="center" vertical="center"/>
    </xf>
    <xf numFmtId="3" fontId="206" fillId="0" borderId="0" xfId="0" applyNumberFormat="1" applyFont="1" applyAlignment="1" applyProtection="1">
      <alignment horizontal="center" vertical="center"/>
      <protection locked="0"/>
    </xf>
    <xf numFmtId="0" fontId="226" fillId="0" borderId="0" xfId="0" applyFont="1" applyAlignment="1">
      <alignment vertical="center"/>
    </xf>
    <xf numFmtId="0" fontId="225" fillId="0" borderId="0" xfId="0" applyFont="1" applyAlignment="1">
      <alignment horizontal="left" vertical="center" wrapText="1"/>
    </xf>
    <xf numFmtId="0" fontId="243" fillId="0" borderId="0" xfId="0" applyFont="1" applyAlignment="1">
      <alignment wrapText="1"/>
    </xf>
    <xf numFmtId="166" fontId="245" fillId="0" borderId="143" xfId="0" applyNumberFormat="1" applyFont="1" applyBorder="1" applyAlignment="1">
      <alignment vertical="center" wrapText="1"/>
    </xf>
    <xf numFmtId="166" fontId="244" fillId="0" borderId="136" xfId="0" applyNumberFormat="1" applyFont="1" applyBorder="1" applyAlignment="1" applyProtection="1">
      <alignment vertical="center" wrapText="1"/>
      <protection locked="0"/>
    </xf>
    <xf numFmtId="166" fontId="244" fillId="0" borderId="136" xfId="0" applyNumberFormat="1" applyFont="1" applyBorder="1" applyAlignment="1">
      <alignment vertical="center" wrapText="1"/>
    </xf>
    <xf numFmtId="166" fontId="246" fillId="0" borderId="136" xfId="0" applyNumberFormat="1" applyFont="1" applyBorder="1" applyAlignment="1">
      <alignment vertical="center" wrapText="1"/>
    </xf>
    <xf numFmtId="166" fontId="246" fillId="0" borderId="145" xfId="0" applyNumberFormat="1" applyFont="1" applyBorder="1" applyAlignment="1">
      <alignment vertical="center" wrapText="1"/>
    </xf>
    <xf numFmtId="166" fontId="246" fillId="0" borderId="0" xfId="0" applyNumberFormat="1" applyFont="1" applyAlignment="1">
      <alignment vertical="center" wrapText="1"/>
    </xf>
    <xf numFmtId="166" fontId="247" fillId="54" borderId="138" xfId="0" applyNumberFormat="1" applyFont="1" applyFill="1" applyBorder="1" applyAlignment="1">
      <alignment horizontal="left" vertical="center" wrapText="1"/>
    </xf>
    <xf numFmtId="166" fontId="247" fillId="54" borderId="136" xfId="0" applyNumberFormat="1" applyFont="1" applyFill="1" applyBorder="1" applyAlignment="1">
      <alignment vertical="center" wrapText="1"/>
    </xf>
    <xf numFmtId="166" fontId="245" fillId="0" borderId="136" xfId="0" applyNumberFormat="1" applyFont="1" applyBorder="1" applyAlignment="1">
      <alignment vertical="center" wrapText="1"/>
    </xf>
    <xf numFmtId="0" fontId="243" fillId="0" borderId="0" xfId="0" applyFont="1"/>
    <xf numFmtId="0" fontId="248" fillId="0" borderId="0" xfId="0" applyFont="1"/>
    <xf numFmtId="0" fontId="200" fillId="0" borderId="0" xfId="0" applyFont="1" applyAlignment="1">
      <alignment vertical="center"/>
    </xf>
    <xf numFmtId="0" fontId="104" fillId="0" borderId="0" xfId="0" applyFont="1" applyAlignment="1">
      <alignment vertical="center"/>
    </xf>
    <xf numFmtId="0" fontId="250" fillId="0" borderId="0" xfId="14" applyFont="1" applyAlignment="1">
      <alignment horizontal="center" vertical="center" wrapText="1"/>
    </xf>
    <xf numFmtId="0" fontId="199" fillId="5" borderId="0" xfId="0" applyFont="1" applyFill="1" applyAlignment="1">
      <alignment vertical="center"/>
    </xf>
    <xf numFmtId="0" fontId="6" fillId="58" borderId="14" xfId="0" applyFont="1" applyFill="1" applyBorder="1" applyAlignment="1">
      <alignment horizontal="center" vertical="center" wrapText="1"/>
    </xf>
    <xf numFmtId="0" fontId="6" fillId="58" borderId="14" xfId="0" applyFont="1" applyFill="1" applyBorder="1" applyAlignment="1">
      <alignment horizontal="center" vertical="center"/>
    </xf>
    <xf numFmtId="0" fontId="4" fillId="58" borderId="14" xfId="0" applyFont="1" applyFill="1" applyBorder="1" applyAlignment="1">
      <alignment horizontal="center" vertical="top" wrapText="1"/>
    </xf>
    <xf numFmtId="0" fontId="64" fillId="59" borderId="0" xfId="0" applyFont="1" applyFill="1"/>
    <xf numFmtId="0" fontId="6" fillId="59" borderId="14" xfId="0" applyFont="1" applyFill="1" applyBorder="1" applyAlignment="1">
      <alignment horizontal="center" vertical="center" wrapText="1"/>
    </xf>
    <xf numFmtId="0" fontId="38" fillId="53" borderId="95" xfId="0" applyFont="1" applyFill="1" applyBorder="1" applyAlignment="1">
      <alignment vertical="center" wrapText="1"/>
    </xf>
    <xf numFmtId="0" fontId="10" fillId="53" borderId="95" xfId="0" applyFont="1" applyFill="1" applyBorder="1" applyAlignment="1">
      <alignment vertical="center" wrapText="1"/>
    </xf>
    <xf numFmtId="0" fontId="38" fillId="25" borderId="95" xfId="0" applyFont="1" applyFill="1" applyBorder="1" applyAlignment="1">
      <alignment vertical="center" wrapText="1"/>
    </xf>
    <xf numFmtId="0" fontId="253" fillId="0" borderId="0" xfId="0" applyFont="1" applyAlignment="1">
      <alignment vertical="center" wrapText="1"/>
    </xf>
    <xf numFmtId="0" fontId="64" fillId="58" borderId="105" xfId="0" applyFont="1" applyFill="1" applyBorder="1" applyAlignment="1">
      <alignment horizontal="center" vertical="center"/>
    </xf>
    <xf numFmtId="0" fontId="252" fillId="0" borderId="140" xfId="0" applyFont="1" applyBorder="1" applyAlignment="1">
      <alignment horizontal="left" vertical="center" wrapText="1"/>
    </xf>
    <xf numFmtId="0" fontId="256" fillId="36" borderId="13" xfId="0" applyFont="1" applyFill="1" applyBorder="1" applyAlignment="1">
      <alignment vertical="center" wrapText="1"/>
    </xf>
    <xf numFmtId="0" fontId="64" fillId="59" borderId="0" xfId="0" applyFont="1" applyFill="1" applyAlignment="1">
      <alignment vertical="center"/>
    </xf>
    <xf numFmtId="0" fontId="199" fillId="59" borderId="0" xfId="0" applyFont="1" applyFill="1" applyAlignment="1">
      <alignment vertical="center"/>
    </xf>
    <xf numFmtId="0" fontId="128" fillId="59" borderId="0" xfId="0" applyFont="1" applyFill="1" applyAlignment="1">
      <alignment vertical="center"/>
    </xf>
    <xf numFmtId="0" fontId="18" fillId="59" borderId="140" xfId="0" applyFont="1" applyFill="1" applyBorder="1" applyAlignment="1">
      <alignment vertical="center"/>
    </xf>
    <xf numFmtId="0" fontId="18" fillId="59" borderId="58" xfId="0" applyFont="1" applyFill="1" applyBorder="1" applyAlignment="1" applyProtection="1">
      <alignment vertical="center"/>
      <protection locked="0"/>
    </xf>
    <xf numFmtId="0" fontId="222" fillId="58" borderId="67" xfId="0" applyFont="1" applyFill="1" applyBorder="1" applyAlignment="1">
      <alignment horizontal="left" vertical="center" wrapText="1"/>
    </xf>
    <xf numFmtId="0" fontId="4" fillId="58" borderId="65" xfId="0" applyFont="1" applyFill="1" applyBorder="1" applyAlignment="1">
      <alignment horizontal="left" vertical="center" wrapText="1"/>
    </xf>
    <xf numFmtId="0" fontId="222" fillId="58" borderId="122" xfId="0" applyFont="1" applyFill="1" applyBorder="1" applyAlignment="1">
      <alignment horizontal="center" vertical="center" wrapText="1"/>
    </xf>
    <xf numFmtId="0" fontId="222" fillId="58" borderId="59" xfId="0" applyFont="1" applyFill="1" applyBorder="1" applyAlignment="1">
      <alignment horizontal="center" vertical="center" wrapText="1"/>
    </xf>
    <xf numFmtId="9" fontId="259" fillId="53" borderId="58" xfId="2" applyFont="1" applyFill="1" applyBorder="1" applyAlignment="1" applyProtection="1">
      <alignment horizontal="right" vertical="center"/>
    </xf>
    <xf numFmtId="9" fontId="259" fillId="53" borderId="58" xfId="2" applyFont="1" applyFill="1" applyBorder="1" applyAlignment="1" applyProtection="1">
      <alignment horizontal="center" vertical="center"/>
    </xf>
    <xf numFmtId="172" fontId="60" fillId="53" borderId="58" xfId="1" applyNumberFormat="1" applyFont="1" applyFill="1" applyBorder="1" applyAlignment="1" applyProtection="1">
      <alignment horizontal="center" vertical="center"/>
      <protection locked="0"/>
    </xf>
    <xf numFmtId="172" fontId="206" fillId="60" borderId="58" xfId="1" applyNumberFormat="1" applyFont="1" applyFill="1" applyBorder="1" applyAlignment="1" applyProtection="1">
      <alignment horizontal="center" vertical="center"/>
      <protection locked="0"/>
    </xf>
    <xf numFmtId="165" fontId="206" fillId="60" borderId="58" xfId="1" quotePrefix="1" applyFont="1" applyFill="1" applyBorder="1" applyAlignment="1" applyProtection="1">
      <alignment horizontal="center" vertical="center"/>
      <protection locked="0"/>
    </xf>
    <xf numFmtId="173" fontId="206" fillId="60" borderId="58" xfId="1" applyNumberFormat="1" applyFont="1" applyFill="1" applyBorder="1" applyAlignment="1" applyProtection="1">
      <alignment horizontal="center" vertical="center"/>
      <protection locked="0"/>
    </xf>
    <xf numFmtId="172" fontId="60" fillId="60" borderId="58" xfId="1" applyNumberFormat="1" applyFont="1" applyFill="1" applyBorder="1" applyAlignment="1" applyProtection="1">
      <alignment horizontal="center" vertical="center"/>
      <protection locked="0"/>
    </xf>
    <xf numFmtId="165" fontId="60" fillId="60" borderId="29" xfId="1" applyFont="1" applyFill="1" applyBorder="1" applyAlignment="1" applyProtection="1">
      <alignment horizontal="center" vertical="center"/>
      <protection locked="0"/>
    </xf>
    <xf numFmtId="9" fontId="60" fillId="60" borderId="58" xfId="2" applyFont="1" applyFill="1" applyBorder="1" applyAlignment="1" applyProtection="1">
      <alignment horizontal="center" vertical="center"/>
      <protection locked="0"/>
    </xf>
    <xf numFmtId="3" fontId="60" fillId="60" borderId="15" xfId="0" applyNumberFormat="1" applyFont="1" applyFill="1" applyBorder="1" applyAlignment="1" applyProtection="1">
      <alignment horizontal="center" vertical="center"/>
      <protection locked="0"/>
    </xf>
    <xf numFmtId="3" fontId="60" fillId="60" borderId="58" xfId="0" applyNumberFormat="1" applyFont="1" applyFill="1" applyBorder="1" applyAlignment="1" applyProtection="1">
      <alignment horizontal="center" vertical="center"/>
      <protection locked="0"/>
    </xf>
    <xf numFmtId="3" fontId="60" fillId="60" borderId="30" xfId="0" applyNumberFormat="1" applyFont="1" applyFill="1" applyBorder="1" applyAlignment="1" applyProtection="1">
      <alignment horizontal="center" vertical="center"/>
      <protection locked="0"/>
    </xf>
    <xf numFmtId="165" fontId="60" fillId="60" borderId="30" xfId="1" applyFont="1" applyFill="1" applyBorder="1" applyAlignment="1" applyProtection="1">
      <alignment horizontal="center" vertical="center"/>
      <protection locked="0"/>
    </xf>
    <xf numFmtId="165" fontId="60" fillId="60" borderId="15" xfId="1" applyFont="1" applyFill="1" applyBorder="1" applyAlignment="1" applyProtection="1">
      <alignment horizontal="center" vertical="center"/>
      <protection locked="0"/>
    </xf>
    <xf numFmtId="172" fontId="60" fillId="60" borderId="15" xfId="1" applyNumberFormat="1" applyFont="1" applyFill="1" applyBorder="1" applyAlignment="1" applyProtection="1">
      <alignment horizontal="center" vertical="center"/>
      <protection locked="0"/>
    </xf>
    <xf numFmtId="4" fontId="60" fillId="60" borderId="15" xfId="0" applyNumberFormat="1" applyFont="1" applyFill="1" applyBorder="1" applyAlignment="1" applyProtection="1">
      <alignment horizontal="center" vertical="center"/>
      <protection locked="0"/>
    </xf>
    <xf numFmtId="2" fontId="60" fillId="60" borderId="29" xfId="1" applyNumberFormat="1" applyFont="1" applyFill="1" applyBorder="1" applyAlignment="1" applyProtection="1">
      <alignment horizontal="center" vertical="center"/>
      <protection locked="0"/>
    </xf>
    <xf numFmtId="2" fontId="60" fillId="60" borderId="15" xfId="1" applyNumberFormat="1" applyFont="1" applyFill="1" applyBorder="1" applyAlignment="1" applyProtection="1">
      <alignment horizontal="center" vertical="center"/>
      <protection locked="0"/>
    </xf>
    <xf numFmtId="172" fontId="259" fillId="53" borderId="58" xfId="1" applyNumberFormat="1" applyFont="1" applyFill="1" applyBorder="1" applyAlignment="1" applyProtection="1">
      <alignment horizontal="center" vertical="center"/>
      <protection locked="0"/>
    </xf>
    <xf numFmtId="9" fontId="259" fillId="53" borderId="58" xfId="2" applyFont="1" applyFill="1" applyBorder="1" applyAlignment="1" applyProtection="1">
      <alignment horizontal="center" vertical="center"/>
      <protection locked="0"/>
    </xf>
    <xf numFmtId="0" fontId="262" fillId="36" borderId="108" xfId="0" applyFont="1" applyFill="1" applyBorder="1" applyAlignment="1">
      <alignment horizontal="left" vertical="center" wrapText="1"/>
    </xf>
    <xf numFmtId="0" fontId="251" fillId="36" borderId="108" xfId="0" applyFont="1" applyFill="1" applyBorder="1" applyAlignment="1">
      <alignment horizontal="left" vertical="center" wrapText="1"/>
    </xf>
    <xf numFmtId="0" fontId="24" fillId="46" borderId="0" xfId="0" applyFont="1" applyFill="1"/>
    <xf numFmtId="0" fontId="21" fillId="46" borderId="0" xfId="0" applyFont="1" applyFill="1"/>
    <xf numFmtId="0" fontId="24" fillId="46" borderId="0" xfId="0" applyFont="1" applyFill="1" applyAlignment="1">
      <alignment horizontal="left"/>
    </xf>
    <xf numFmtId="0" fontId="265" fillId="46" borderId="0" xfId="0" applyFont="1" applyFill="1"/>
    <xf numFmtId="0" fontId="153" fillId="46" borderId="0" xfId="0" applyFont="1" applyFill="1"/>
    <xf numFmtId="0" fontId="153" fillId="46" borderId="0" xfId="0" applyFont="1" applyFill="1" applyAlignment="1">
      <alignment horizontal="left"/>
    </xf>
    <xf numFmtId="0" fontId="6" fillId="37" borderId="140" xfId="0" applyFont="1" applyFill="1" applyBorder="1" applyAlignment="1">
      <alignment horizontal="center" vertical="center" wrapText="1"/>
    </xf>
    <xf numFmtId="0" fontId="233" fillId="37" borderId="141" xfId="0" applyFont="1" applyFill="1" applyBorder="1" applyAlignment="1">
      <alignment horizontal="center" vertical="center" wrapText="1"/>
    </xf>
    <xf numFmtId="0" fontId="233" fillId="37" borderId="133" xfId="0" applyFont="1" applyFill="1" applyBorder="1" applyAlignment="1">
      <alignment horizontal="center" vertical="center" wrapText="1"/>
    </xf>
    <xf numFmtId="166" fontId="222" fillId="54" borderId="53" xfId="0" applyNumberFormat="1" applyFont="1" applyFill="1" applyBorder="1" applyAlignment="1">
      <alignment vertical="center" wrapText="1"/>
    </xf>
    <xf numFmtId="166" fontId="196" fillId="0" borderId="142" xfId="0" applyNumberFormat="1" applyFont="1" applyBorder="1" applyAlignment="1">
      <alignment vertical="center" wrapText="1"/>
    </xf>
    <xf numFmtId="166" fontId="38" fillId="0" borderId="137" xfId="0" applyNumberFormat="1" applyFont="1" applyBorder="1" applyAlignment="1" applyProtection="1">
      <alignment vertical="center" wrapText="1"/>
      <protection locked="0"/>
    </xf>
    <xf numFmtId="0" fontId="266" fillId="0" borderId="0" xfId="0" applyFont="1" applyAlignment="1">
      <alignment horizontal="left" vertical="center" wrapText="1"/>
    </xf>
    <xf numFmtId="0" fontId="0" fillId="24" borderId="14" xfId="0" applyFill="1" applyBorder="1" applyAlignment="1">
      <alignment vertical="center" wrapText="1"/>
    </xf>
    <xf numFmtId="0" fontId="263" fillId="0" borderId="114" xfId="0" applyFont="1" applyBorder="1" applyAlignment="1">
      <alignment horizontal="center" vertical="center"/>
    </xf>
    <xf numFmtId="0" fontId="269" fillId="61" borderId="0" xfId="0" applyFont="1" applyFill="1"/>
    <xf numFmtId="0" fontId="248" fillId="61" borderId="0" xfId="0" applyFont="1" applyFill="1"/>
    <xf numFmtId="0" fontId="269" fillId="61" borderId="0" xfId="0" applyFont="1" applyFill="1" applyAlignment="1">
      <alignment vertical="top"/>
    </xf>
    <xf numFmtId="0" fontId="249" fillId="61" borderId="0" xfId="14" applyFill="1" applyAlignment="1">
      <alignment vertical="center"/>
    </xf>
    <xf numFmtId="0" fontId="200" fillId="62" borderId="114" xfId="0" applyFont="1" applyFill="1" applyBorder="1" applyAlignment="1">
      <alignment horizontal="center" vertical="center"/>
    </xf>
    <xf numFmtId="0" fontId="200" fillId="62" borderId="114" xfId="0" applyFont="1" applyFill="1" applyBorder="1" applyAlignment="1">
      <alignment horizontal="center" vertical="center" wrapText="1"/>
    </xf>
    <xf numFmtId="0" fontId="271" fillId="0" borderId="0" xfId="14" applyFont="1" applyAlignment="1">
      <alignment horizontal="center" vertical="center" wrapText="1"/>
    </xf>
    <xf numFmtId="0" fontId="264" fillId="0" borderId="114" xfId="0" applyFont="1" applyBorder="1" applyAlignment="1">
      <alignment horizontal="center" vertical="center"/>
    </xf>
    <xf numFmtId="0" fontId="272" fillId="61" borderId="0" xfId="14" applyFont="1" applyFill="1" applyAlignment="1"/>
    <xf numFmtId="0" fontId="0" fillId="24" borderId="114" xfId="0" applyFill="1" applyBorder="1" applyAlignment="1">
      <alignment vertical="center" wrapText="1"/>
    </xf>
    <xf numFmtId="0" fontId="205" fillId="53" borderId="114" xfId="0" applyFont="1" applyFill="1" applyBorder="1" applyAlignment="1">
      <alignment vertical="center"/>
    </xf>
    <xf numFmtId="0" fontId="205" fillId="9" borderId="114" xfId="0" applyFont="1" applyFill="1" applyBorder="1" applyAlignment="1">
      <alignment vertical="center"/>
    </xf>
    <xf numFmtId="0" fontId="205" fillId="56" borderId="114" xfId="0" applyFont="1" applyFill="1" applyBorder="1" applyAlignment="1">
      <alignment vertical="center"/>
    </xf>
    <xf numFmtId="0" fontId="205" fillId="27" borderId="114" xfId="0" applyFont="1" applyFill="1" applyBorder="1" applyAlignment="1">
      <alignment vertical="center"/>
    </xf>
    <xf numFmtId="0" fontId="273" fillId="53" borderId="114" xfId="0" applyFont="1" applyFill="1" applyBorder="1" applyAlignment="1">
      <alignment horizontal="center" vertical="center"/>
    </xf>
    <xf numFmtId="0" fontId="273" fillId="9" borderId="114" xfId="0" applyFont="1" applyFill="1" applyBorder="1" applyAlignment="1">
      <alignment horizontal="center" vertical="center"/>
    </xf>
    <xf numFmtId="0" fontId="273" fillId="56" borderId="114" xfId="0" applyFont="1" applyFill="1" applyBorder="1" applyAlignment="1">
      <alignment horizontal="center" vertical="center"/>
    </xf>
    <xf numFmtId="0" fontId="273" fillId="27" borderId="114" xfId="0" applyFont="1" applyFill="1" applyBorder="1" applyAlignment="1">
      <alignment horizontal="center" vertical="center"/>
    </xf>
    <xf numFmtId="0" fontId="202" fillId="5" borderId="0" xfId="0" applyFont="1" applyFill="1" applyAlignment="1">
      <alignment horizontal="center" vertical="center" wrapText="1"/>
    </xf>
    <xf numFmtId="0" fontId="6" fillId="51" borderId="14" xfId="0" applyFont="1" applyFill="1" applyBorder="1" applyAlignment="1">
      <alignment horizontal="center" vertical="center" wrapText="1"/>
    </xf>
    <xf numFmtId="0" fontId="6" fillId="51" borderId="14" xfId="0" applyFont="1" applyFill="1" applyBorder="1" applyAlignment="1">
      <alignment vertical="center" wrapText="1"/>
    </xf>
    <xf numFmtId="0" fontId="6" fillId="42" borderId="31" xfId="0" applyFont="1" applyFill="1" applyBorder="1" applyAlignment="1">
      <alignment horizontal="center" vertical="center" wrapText="1"/>
    </xf>
    <xf numFmtId="0" fontId="6" fillId="42" borderId="14" xfId="0" applyFont="1" applyFill="1" applyBorder="1" applyAlignment="1">
      <alignment horizontal="center" vertical="center" wrapText="1"/>
    </xf>
    <xf numFmtId="0" fontId="3" fillId="29" borderId="14" xfId="0" applyFont="1" applyFill="1" applyBorder="1" applyAlignment="1">
      <alignment horizontal="center" vertical="center"/>
    </xf>
    <xf numFmtId="0" fontId="6" fillId="42" borderId="105" xfId="0" applyFont="1" applyFill="1" applyBorder="1" applyAlignment="1">
      <alignment horizontal="center" vertical="center" wrapText="1"/>
    </xf>
    <xf numFmtId="0" fontId="3" fillId="50" borderId="14" xfId="0" applyFont="1" applyFill="1" applyBorder="1" applyAlignment="1">
      <alignment horizontal="center" vertical="center" wrapText="1"/>
    </xf>
    <xf numFmtId="0" fontId="3" fillId="50" borderId="14" xfId="0" applyFont="1" applyFill="1" applyBorder="1" applyAlignment="1">
      <alignment vertical="center" wrapText="1"/>
    </xf>
    <xf numFmtId="0" fontId="0" fillId="19" borderId="14" xfId="0" applyFill="1" applyBorder="1" applyAlignment="1">
      <alignment horizontal="left" vertical="center" wrapText="1"/>
    </xf>
    <xf numFmtId="0" fontId="3" fillId="21" borderId="14" xfId="0" applyFont="1" applyFill="1" applyBorder="1" applyAlignment="1">
      <alignment horizontal="center" vertical="center" wrapText="1"/>
    </xf>
    <xf numFmtId="0" fontId="0" fillId="24" borderId="14" xfId="0" applyFill="1" applyBorder="1" applyAlignment="1">
      <alignment horizontal="left" vertical="center" wrapText="1"/>
    </xf>
    <xf numFmtId="0" fontId="274" fillId="24" borderId="14" xfId="0" applyFont="1" applyFill="1" applyBorder="1" applyAlignment="1" applyProtection="1">
      <alignment horizontal="center" vertical="center" wrapText="1"/>
      <protection locked="0"/>
    </xf>
    <xf numFmtId="0" fontId="3" fillId="5" borderId="14" xfId="0" applyFont="1" applyFill="1" applyBorder="1" applyAlignment="1">
      <alignment horizontal="center" vertical="center" wrapText="1"/>
    </xf>
    <xf numFmtId="0" fontId="0" fillId="24" borderId="14" xfId="0" applyFill="1" applyBorder="1" applyAlignment="1">
      <alignment horizontal="center" vertical="center" wrapText="1"/>
    </xf>
    <xf numFmtId="0" fontId="0" fillId="19" borderId="14" xfId="0" applyFill="1" applyBorder="1" applyAlignment="1">
      <alignment vertical="center" wrapText="1"/>
    </xf>
    <xf numFmtId="0" fontId="275" fillId="42" borderId="14" xfId="0" applyFont="1" applyFill="1" applyBorder="1" applyAlignment="1" applyProtection="1">
      <alignment horizontal="center" vertical="center" wrapText="1"/>
      <protection locked="0"/>
    </xf>
    <xf numFmtId="9" fontId="274" fillId="24" borderId="14" xfId="2" applyFont="1" applyFill="1" applyBorder="1" applyAlignment="1" applyProtection="1">
      <alignment horizontal="center" vertical="center" wrapText="1"/>
      <protection locked="0"/>
    </xf>
    <xf numFmtId="0" fontId="3" fillId="0" borderId="14" xfId="0" applyFont="1" applyBorder="1" applyAlignment="1">
      <alignment horizontal="center" vertical="center" wrapText="1"/>
    </xf>
    <xf numFmtId="0" fontId="3" fillId="0" borderId="14" xfId="0" applyFont="1" applyBorder="1" applyAlignment="1">
      <alignment horizontal="center" vertical="center"/>
    </xf>
    <xf numFmtId="0" fontId="0" fillId="24" borderId="14" xfId="0" quotePrefix="1" applyFill="1" applyBorder="1" applyAlignment="1">
      <alignment horizontal="left" vertical="center" wrapText="1"/>
    </xf>
    <xf numFmtId="0" fontId="206" fillId="19" borderId="14" xfId="0" applyFont="1" applyFill="1" applyBorder="1" applyAlignment="1">
      <alignment vertical="center" wrapText="1"/>
    </xf>
    <xf numFmtId="0" fontId="206" fillId="24" borderId="14" xfId="0" applyFont="1" applyFill="1" applyBorder="1" applyAlignment="1">
      <alignment vertical="center" wrapText="1"/>
    </xf>
    <xf numFmtId="0" fontId="206" fillId="24" borderId="14" xfId="0" applyFont="1" applyFill="1" applyBorder="1" applyAlignment="1">
      <alignment horizontal="center" vertical="center" wrapText="1"/>
    </xf>
    <xf numFmtId="0" fontId="215" fillId="24" borderId="14" xfId="0" applyFont="1" applyFill="1" applyBorder="1" applyAlignment="1">
      <alignment horizontal="left" vertical="center" wrapText="1"/>
    </xf>
    <xf numFmtId="0" fontId="276" fillId="24" borderId="14" xfId="0" applyFont="1" applyFill="1" applyBorder="1" applyAlignment="1" applyProtection="1">
      <alignment horizontal="center" vertical="center" wrapText="1"/>
      <protection locked="0"/>
    </xf>
    <xf numFmtId="0" fontId="215" fillId="24" borderId="14" xfId="0" applyFont="1" applyFill="1" applyBorder="1" applyAlignment="1">
      <alignment horizontal="center" vertical="center" wrapText="1"/>
    </xf>
    <xf numFmtId="0" fontId="198" fillId="0" borderId="11" xfId="0" applyFont="1" applyBorder="1" applyAlignment="1">
      <alignment horizontal="left" vertical="center"/>
    </xf>
    <xf numFmtId="0" fontId="0" fillId="0" borderId="12" xfId="0" applyBorder="1" applyAlignment="1">
      <alignment vertical="center"/>
    </xf>
    <xf numFmtId="0" fontId="0" fillId="0" borderId="14" xfId="0" applyBorder="1" applyAlignment="1">
      <alignment vertical="center"/>
    </xf>
    <xf numFmtId="0" fontId="3" fillId="0" borderId="149" xfId="0" applyFont="1" applyBorder="1" applyAlignment="1">
      <alignment horizontal="left"/>
    </xf>
    <xf numFmtId="0" fontId="3" fillId="0" borderId="152" xfId="0" applyFont="1" applyBorder="1" applyAlignment="1">
      <alignment horizontal="left"/>
    </xf>
    <xf numFmtId="0" fontId="3" fillId="0" borderId="14" xfId="0" applyFont="1" applyBorder="1" applyAlignment="1">
      <alignment horizontal="left" vertical="center"/>
    </xf>
    <xf numFmtId="0" fontId="0" fillId="0" borderId="6" xfId="0" applyBorder="1" applyAlignment="1">
      <alignment horizontal="center"/>
    </xf>
    <xf numFmtId="167" fontId="0" fillId="0" borderId="14" xfId="0" applyNumberFormat="1" applyBorder="1" applyAlignment="1">
      <alignment horizontal="center" vertical="center"/>
    </xf>
    <xf numFmtId="167" fontId="0" fillId="0" borderId="0" xfId="0" applyNumberFormat="1"/>
    <xf numFmtId="0" fontId="0" fillId="0" borderId="106" xfId="0" applyBorder="1" applyAlignment="1">
      <alignment horizontal="center"/>
    </xf>
    <xf numFmtId="0" fontId="0" fillId="0" borderId="99" xfId="0" applyBorder="1"/>
    <xf numFmtId="167" fontId="3" fillId="0" borderId="14" xfId="0" applyNumberFormat="1" applyFont="1" applyBorder="1" applyAlignment="1">
      <alignment horizontal="center" vertical="center"/>
    </xf>
    <xf numFmtId="0" fontId="3" fillId="0" borderId="6" xfId="0" applyFont="1" applyBorder="1" applyAlignment="1">
      <alignment horizontal="left"/>
    </xf>
    <xf numFmtId="167" fontId="3" fillId="0" borderId="105" xfId="0" applyNumberFormat="1" applyFont="1" applyBorder="1" applyAlignment="1">
      <alignment horizontal="center" vertical="center"/>
    </xf>
    <xf numFmtId="0" fontId="0" fillId="0" borderId="0" xfId="0" applyAlignment="1">
      <alignment horizontal="right" vertical="center" wrapText="1"/>
    </xf>
    <xf numFmtId="167" fontId="0" fillId="0" borderId="0" xfId="0" applyNumberFormat="1" applyAlignment="1">
      <alignment vertical="center"/>
    </xf>
    <xf numFmtId="0" fontId="0" fillId="0" borderId="0" xfId="0" applyAlignment="1">
      <alignment horizontal="left"/>
    </xf>
    <xf numFmtId="0" fontId="277" fillId="62" borderId="114" xfId="0" applyFont="1" applyFill="1" applyBorder="1" applyAlignment="1">
      <alignment horizontal="center" vertical="center" wrapText="1"/>
    </xf>
    <xf numFmtId="0" fontId="24" fillId="24" borderId="114" xfId="0" applyFont="1" applyFill="1" applyBorder="1" applyAlignment="1">
      <alignment horizontal="center" vertical="center" wrapText="1"/>
    </xf>
    <xf numFmtId="0" fontId="24" fillId="50" borderId="109" xfId="0" applyFont="1" applyFill="1" applyBorder="1" applyAlignment="1">
      <alignment horizontal="left" vertical="center" wrapText="1"/>
    </xf>
    <xf numFmtId="0" fontId="21" fillId="5" borderId="96" xfId="0" applyFont="1" applyFill="1" applyBorder="1" applyAlignment="1">
      <alignment horizontal="left" vertical="center" wrapText="1"/>
    </xf>
    <xf numFmtId="0" fontId="24" fillId="50" borderId="32" xfId="0" applyFont="1" applyFill="1" applyBorder="1" applyAlignment="1">
      <alignment horizontal="left" vertical="center" wrapText="1"/>
    </xf>
    <xf numFmtId="0" fontId="24" fillId="50" borderId="105" xfId="0" applyFont="1" applyFill="1" applyBorder="1" applyAlignment="1">
      <alignment horizontal="left" vertical="center" wrapText="1"/>
    </xf>
    <xf numFmtId="0" fontId="21" fillId="0" borderId="96" xfId="0" applyFont="1" applyBorder="1" applyAlignment="1">
      <alignment vertical="center" wrapText="1"/>
    </xf>
    <xf numFmtId="0" fontId="21" fillId="0" borderId="96" xfId="0" applyFont="1" applyBorder="1" applyAlignment="1">
      <alignment horizontal="left" vertical="center" wrapText="1"/>
    </xf>
    <xf numFmtId="0" fontId="24" fillId="50" borderId="95" xfId="0" applyFont="1" applyFill="1" applyBorder="1" applyAlignment="1">
      <alignment vertical="center" wrapText="1"/>
    </xf>
    <xf numFmtId="0" fontId="24" fillId="50" borderId="95" xfId="0" applyFont="1" applyFill="1" applyBorder="1" applyAlignment="1">
      <alignment horizontal="left" vertical="center" wrapText="1"/>
    </xf>
    <xf numFmtId="0" fontId="3" fillId="50" borderId="109" xfId="0" applyFont="1" applyFill="1" applyBorder="1" applyAlignment="1">
      <alignment horizontal="center" vertical="center" wrapText="1"/>
    </xf>
    <xf numFmtId="0" fontId="3" fillId="50" borderId="32" xfId="0" applyFont="1" applyFill="1" applyBorder="1" applyAlignment="1">
      <alignment horizontal="center" vertical="center" wrapText="1"/>
    </xf>
    <xf numFmtId="0" fontId="3" fillId="50" borderId="95" xfId="0" applyFont="1" applyFill="1" applyBorder="1" applyAlignment="1">
      <alignment horizontal="center" vertical="center" wrapText="1"/>
    </xf>
    <xf numFmtId="0" fontId="77" fillId="46" borderId="13" xfId="0" applyFont="1" applyFill="1" applyBorder="1" applyAlignment="1">
      <alignment vertical="center" wrapText="1"/>
    </xf>
    <xf numFmtId="0" fontId="225" fillId="0" borderId="99" xfId="0" applyFont="1" applyBorder="1" applyAlignment="1">
      <alignment horizontal="left" vertical="center" wrapText="1"/>
    </xf>
    <xf numFmtId="0" fontId="280" fillId="36" borderId="14" xfId="0" applyFont="1" applyFill="1" applyBorder="1" applyAlignment="1">
      <alignment vertical="center" wrapText="1"/>
    </xf>
    <xf numFmtId="0" fontId="104" fillId="46" borderId="0" xfId="0" applyFont="1" applyFill="1" applyAlignment="1">
      <alignment vertical="center" wrapText="1"/>
    </xf>
    <xf numFmtId="0" fontId="104" fillId="46" borderId="0" xfId="0" applyFont="1" applyFill="1"/>
    <xf numFmtId="0" fontId="279" fillId="0" borderId="31" xfId="0" applyFont="1" applyBorder="1" applyAlignment="1">
      <alignment horizontal="center" vertical="center" wrapText="1"/>
    </xf>
    <xf numFmtId="0" fontId="282" fillId="0" borderId="153" xfId="0" applyFont="1" applyBorder="1" applyAlignment="1">
      <alignment vertical="center" wrapText="1"/>
    </xf>
    <xf numFmtId="0" fontId="283" fillId="0" borderId="153" xfId="0" applyFont="1" applyBorder="1" applyAlignment="1" applyProtection="1">
      <alignment horizontal="center" vertical="center" wrapText="1"/>
      <protection locked="0"/>
    </xf>
    <xf numFmtId="0" fontId="283" fillId="0" borderId="154" xfId="0" applyFont="1" applyBorder="1" applyAlignment="1" applyProtection="1">
      <alignment horizontal="center" vertical="center" wrapText="1"/>
      <protection locked="0"/>
    </xf>
    <xf numFmtId="0" fontId="282" fillId="0" borderId="14" xfId="0" applyFont="1" applyBorder="1" applyAlignment="1">
      <alignment vertical="center" wrapText="1"/>
    </xf>
    <xf numFmtId="0" fontId="283" fillId="0" borderId="14" xfId="0" applyFont="1" applyBorder="1" applyAlignment="1" applyProtection="1">
      <alignment horizontal="center" vertical="center" wrapText="1"/>
      <protection locked="0"/>
    </xf>
    <xf numFmtId="0" fontId="283" fillId="0" borderId="155" xfId="0" applyFont="1" applyBorder="1" applyAlignment="1" applyProtection="1">
      <alignment horizontal="center" vertical="center" wrapText="1"/>
      <protection locked="0"/>
    </xf>
    <xf numFmtId="0" fontId="284" fillId="0" borderId="14" xfId="0" applyFont="1" applyBorder="1" applyAlignment="1" applyProtection="1">
      <alignment horizontal="center" vertical="center" wrapText="1"/>
      <protection locked="0"/>
    </xf>
    <xf numFmtId="0" fontId="284" fillId="0" borderId="155" xfId="0" applyFont="1" applyBorder="1" applyAlignment="1" applyProtection="1">
      <alignment horizontal="center" vertical="center" wrapText="1"/>
      <protection locked="0"/>
    </xf>
    <xf numFmtId="0" fontId="284" fillId="0" borderId="155" xfId="0" quotePrefix="1" applyFont="1" applyBorder="1" applyAlignment="1" applyProtection="1">
      <alignment horizontal="center" vertical="center" wrapText="1"/>
      <protection locked="0"/>
    </xf>
    <xf numFmtId="0" fontId="284" fillId="0" borderId="14" xfId="0" quotePrefix="1" applyFont="1" applyBorder="1" applyAlignment="1" applyProtection="1">
      <alignment horizontal="center" vertical="center" wrapText="1"/>
      <protection locked="0"/>
    </xf>
    <xf numFmtId="0" fontId="284" fillId="0" borderId="157" xfId="0" applyFont="1" applyBorder="1" applyAlignment="1" applyProtection="1">
      <alignment horizontal="center" vertical="center" wrapText="1"/>
      <protection locked="0"/>
    </xf>
    <xf numFmtId="0" fontId="284" fillId="0" borderId="158" xfId="0" applyFont="1" applyBorder="1" applyAlignment="1" applyProtection="1">
      <alignment horizontal="center" vertical="center" wrapText="1"/>
      <protection locked="0"/>
    </xf>
    <xf numFmtId="0" fontId="284" fillId="0" borderId="153" xfId="0" applyFont="1" applyBorder="1" applyAlignment="1" applyProtection="1">
      <alignment horizontal="center" vertical="center" wrapText="1"/>
      <protection locked="0"/>
    </xf>
    <xf numFmtId="0" fontId="284" fillId="0" borderId="154" xfId="0" applyFont="1" applyBorder="1" applyAlignment="1" applyProtection="1">
      <alignment horizontal="center" vertical="center" wrapText="1"/>
      <protection locked="0"/>
    </xf>
    <xf numFmtId="0" fontId="284" fillId="0" borderId="158" xfId="0" quotePrefix="1" applyFont="1" applyBorder="1" applyAlignment="1" applyProtection="1">
      <alignment horizontal="center" vertical="center" wrapText="1"/>
      <protection locked="0"/>
    </xf>
    <xf numFmtId="0" fontId="284" fillId="0" borderId="105" xfId="0" applyFont="1" applyBorder="1" applyAlignment="1" applyProtection="1">
      <alignment horizontal="center" vertical="center" wrapText="1"/>
      <protection locked="0"/>
    </xf>
    <xf numFmtId="0" fontId="50" fillId="5" borderId="0" xfId="0" applyFont="1" applyFill="1" applyAlignment="1">
      <alignment horizontal="right" vertical="center"/>
    </xf>
    <xf numFmtId="0" fontId="267" fillId="61" borderId="0" xfId="0" applyFont="1" applyFill="1" applyAlignment="1">
      <alignment horizontal="center" vertical="center"/>
    </xf>
    <xf numFmtId="0" fontId="206" fillId="53" borderId="117" xfId="0" applyFont="1" applyFill="1" applyBorder="1" applyAlignment="1">
      <alignment horizontal="right" vertical="center" wrapText="1"/>
    </xf>
    <xf numFmtId="0" fontId="206" fillId="53" borderId="118" xfId="0" applyFont="1" applyFill="1" applyBorder="1" applyAlignment="1">
      <alignment horizontal="right" vertical="center" wrapText="1"/>
    </xf>
    <xf numFmtId="0" fontId="206" fillId="0" borderId="117" xfId="0" applyFont="1" applyBorder="1" applyAlignment="1">
      <alignment horizontal="left" vertical="center" wrapText="1"/>
    </xf>
    <xf numFmtId="0" fontId="206" fillId="0" borderId="118" xfId="0" applyFont="1" applyBorder="1" applyAlignment="1">
      <alignment horizontal="left" vertical="center" wrapText="1"/>
    </xf>
    <xf numFmtId="0" fontId="0" fillId="0" borderId="117" xfId="0" applyBorder="1" applyAlignment="1">
      <alignment horizontal="left" vertical="center" wrapText="1"/>
    </xf>
    <xf numFmtId="0" fontId="0" fillId="0" borderId="118" xfId="0" applyBorder="1" applyAlignment="1">
      <alignment horizontal="left" vertical="center" wrapText="1"/>
    </xf>
    <xf numFmtId="0" fontId="206" fillId="53" borderId="67" xfId="0" applyFont="1" applyFill="1" applyBorder="1" applyAlignment="1">
      <alignment horizontal="right" vertical="center" wrapText="1"/>
    </xf>
    <xf numFmtId="0" fontId="206" fillId="53" borderId="65" xfId="0" applyFont="1" applyFill="1" applyBorder="1" applyAlignment="1">
      <alignment horizontal="right" vertical="center" wrapText="1"/>
    </xf>
    <xf numFmtId="0" fontId="0" fillId="12" borderId="119" xfId="0" applyFill="1" applyBorder="1" applyAlignment="1">
      <alignment horizontal="right" vertical="center" wrapText="1"/>
    </xf>
    <xf numFmtId="0" fontId="0" fillId="12" borderId="121" xfId="0" applyFill="1" applyBorder="1" applyAlignment="1">
      <alignment horizontal="right" vertical="center" wrapText="1"/>
    </xf>
    <xf numFmtId="0" fontId="206" fillId="53" borderId="120" xfId="0" applyFont="1" applyFill="1" applyBorder="1" applyAlignment="1">
      <alignment horizontal="right" vertical="center" wrapText="1"/>
    </xf>
    <xf numFmtId="0" fontId="222" fillId="58" borderId="119" xfId="0" applyFont="1" applyFill="1" applyBorder="1" applyAlignment="1">
      <alignment horizontal="left" vertical="center" wrapText="1"/>
    </xf>
    <xf numFmtId="0" fontId="222" fillId="58" borderId="97" xfId="0" applyFont="1" applyFill="1" applyBorder="1" applyAlignment="1">
      <alignment horizontal="left" vertical="center" wrapText="1"/>
    </xf>
    <xf numFmtId="0" fontId="0" fillId="12" borderId="119" xfId="0" applyFill="1" applyBorder="1" applyAlignment="1">
      <alignment horizontal="left" vertical="center" wrapText="1"/>
    </xf>
    <xf numFmtId="0" fontId="0" fillId="12" borderId="121" xfId="0" applyFill="1" applyBorder="1" applyAlignment="1">
      <alignment horizontal="left" vertical="center" wrapText="1"/>
    </xf>
    <xf numFmtId="0" fontId="222" fillId="58" borderId="119" xfId="0" applyFont="1" applyFill="1" applyBorder="1" applyAlignment="1">
      <alignment horizontal="center" vertical="center" wrapText="1"/>
    </xf>
    <xf numFmtId="0" fontId="222" fillId="58" borderId="97" xfId="0" applyFont="1" applyFill="1" applyBorder="1" applyAlignment="1">
      <alignment horizontal="center" vertical="center" wrapText="1"/>
    </xf>
    <xf numFmtId="0" fontId="222" fillId="58" borderId="67" xfId="0" applyFont="1" applyFill="1" applyBorder="1" applyAlignment="1">
      <alignment horizontal="left" vertical="center" wrapText="1"/>
    </xf>
    <xf numFmtId="0" fontId="222" fillId="58" borderId="65" xfId="0" applyFont="1" applyFill="1" applyBorder="1" applyAlignment="1">
      <alignment horizontal="left" vertical="center" wrapText="1"/>
    </xf>
    <xf numFmtId="0" fontId="0" fillId="0" borderId="15" xfId="0" applyBorder="1" applyAlignment="1">
      <alignment horizontal="center" vertical="center"/>
    </xf>
    <xf numFmtId="0" fontId="3" fillId="5" borderId="15" xfId="0" applyFont="1" applyFill="1" applyBorder="1" applyAlignment="1">
      <alignment horizontal="center" vertical="center" wrapText="1"/>
    </xf>
    <xf numFmtId="0" fontId="153" fillId="0" borderId="17" xfId="0" applyFont="1" applyBorder="1" applyAlignment="1">
      <alignment horizontal="center" vertical="center" wrapText="1"/>
    </xf>
    <xf numFmtId="0" fontId="153" fillId="0" borderId="29" xfId="0" applyFont="1" applyBorder="1" applyAlignment="1">
      <alignment horizontal="center" vertical="center" wrapText="1"/>
    </xf>
    <xf numFmtId="0" fontId="0" fillId="0" borderId="15" xfId="0" applyBorder="1" applyAlignment="1">
      <alignment horizontal="center" vertical="center" wrapText="1"/>
    </xf>
    <xf numFmtId="0" fontId="222" fillId="42" borderId="122" xfId="0" applyFont="1" applyFill="1" applyBorder="1" applyAlignment="1">
      <alignment horizontal="center" vertical="center"/>
    </xf>
    <xf numFmtId="0" fontId="222" fillId="42" borderId="127" xfId="0" applyFont="1" applyFill="1" applyBorder="1" applyAlignment="1">
      <alignment horizontal="center" vertical="center"/>
    </xf>
    <xf numFmtId="0" fontId="0" fillId="5" borderId="15" xfId="0" applyFill="1" applyBorder="1" applyAlignment="1">
      <alignment horizontal="center" vertical="center" wrapText="1"/>
    </xf>
    <xf numFmtId="0" fontId="206" fillId="0" borderId="15" xfId="0" applyFont="1" applyBorder="1" applyAlignment="1">
      <alignment horizontal="center" vertical="center"/>
    </xf>
    <xf numFmtId="0" fontId="222" fillId="58" borderId="122" xfId="0" applyFont="1" applyFill="1" applyBorder="1" applyAlignment="1">
      <alignment horizontal="center" vertical="center"/>
    </xf>
    <xf numFmtId="0" fontId="222" fillId="58" borderId="123" xfId="0" applyFont="1" applyFill="1" applyBorder="1" applyAlignment="1">
      <alignment horizontal="center" vertical="center"/>
    </xf>
    <xf numFmtId="0" fontId="222" fillId="58" borderId="25" xfId="0" applyFont="1" applyFill="1" applyBorder="1" applyAlignment="1">
      <alignment horizontal="center" vertical="center"/>
    </xf>
    <xf numFmtId="0" fontId="222" fillId="58" borderId="124" xfId="0" applyFont="1" applyFill="1" applyBorder="1" applyAlignment="1">
      <alignment horizontal="center" vertical="center"/>
    </xf>
    <xf numFmtId="0" fontId="0" fillId="5" borderId="17" xfId="0" applyFill="1" applyBorder="1" applyAlignment="1">
      <alignment horizontal="center" vertical="center" wrapText="1"/>
    </xf>
    <xf numFmtId="0" fontId="0" fillId="5" borderId="29" xfId="0" applyFill="1" applyBorder="1" applyAlignment="1">
      <alignment horizontal="center" vertical="center" wrapText="1"/>
    </xf>
    <xf numFmtId="0" fontId="206" fillId="5" borderId="0" xfId="0" applyFont="1" applyFill="1" applyAlignment="1">
      <alignment horizontal="center" vertical="center" wrapText="1"/>
    </xf>
    <xf numFmtId="0" fontId="222" fillId="58" borderId="125" xfId="0" applyFont="1" applyFill="1" applyBorder="1" applyAlignment="1">
      <alignment vertical="center"/>
    </xf>
    <xf numFmtId="0" fontId="222" fillId="58" borderId="126" xfId="0" applyFont="1" applyFill="1" applyBorder="1" applyAlignment="1">
      <alignment vertical="center"/>
    </xf>
    <xf numFmtId="0" fontId="222" fillId="58" borderId="127" xfId="0" applyFont="1" applyFill="1" applyBorder="1" applyAlignment="1">
      <alignment horizontal="center" vertical="center"/>
    </xf>
    <xf numFmtId="0" fontId="0" fillId="5" borderId="15" xfId="0" applyFill="1" applyBorder="1" applyAlignment="1">
      <alignment horizontal="center" vertical="center"/>
    </xf>
    <xf numFmtId="0" fontId="222" fillId="58" borderId="28" xfId="0" applyFont="1" applyFill="1" applyBorder="1" applyAlignment="1">
      <alignment horizontal="center" vertical="center"/>
    </xf>
    <xf numFmtId="0" fontId="206" fillId="0" borderId="30" xfId="0" applyFont="1" applyBorder="1" applyAlignment="1">
      <alignment horizontal="center" vertical="center"/>
    </xf>
    <xf numFmtId="0" fontId="222" fillId="58" borderId="120" xfId="0" applyFont="1" applyFill="1" applyBorder="1" applyAlignment="1">
      <alignment horizontal="center" vertical="center" wrapText="1"/>
    </xf>
    <xf numFmtId="0" fontId="206" fillId="12" borderId="119" xfId="0" applyFont="1" applyFill="1" applyBorder="1" applyAlignment="1">
      <alignment horizontal="right" vertical="center" wrapText="1"/>
    </xf>
    <xf numFmtId="0" fontId="206" fillId="12" borderId="121" xfId="0" applyFont="1" applyFill="1" applyBorder="1" applyAlignment="1">
      <alignment horizontal="right" vertical="center" wrapText="1"/>
    </xf>
    <xf numFmtId="0" fontId="222" fillId="58" borderId="122" xfId="0" applyFont="1" applyFill="1" applyBorder="1" applyAlignment="1">
      <alignment horizontal="center" vertical="center" wrapText="1"/>
    </xf>
    <xf numFmtId="0" fontId="222" fillId="58" borderId="123" xfId="0" applyFont="1" applyFill="1" applyBorder="1" applyAlignment="1">
      <alignment horizontal="center" vertical="center" wrapText="1"/>
    </xf>
    <xf numFmtId="0" fontId="198" fillId="0" borderId="17" xfId="0" applyFont="1" applyBorder="1" applyAlignment="1">
      <alignment horizontal="right" vertical="center"/>
    </xf>
    <xf numFmtId="0" fontId="198" fillId="0" borderId="29" xfId="0" applyFont="1" applyBorder="1" applyAlignment="1">
      <alignment horizontal="right" vertical="center"/>
    </xf>
    <xf numFmtId="0" fontId="222" fillId="42" borderId="67" xfId="0" applyFont="1" applyFill="1" applyBorder="1" applyAlignment="1">
      <alignment horizontal="center" vertical="center"/>
    </xf>
    <xf numFmtId="0" fontId="222" fillId="42" borderId="65" xfId="0" applyFont="1" applyFill="1" applyBorder="1" applyAlignment="1">
      <alignment horizontal="center" vertical="center"/>
    </xf>
    <xf numFmtId="0" fontId="4" fillId="58" borderId="65" xfId="0" applyFont="1" applyFill="1" applyBorder="1" applyAlignment="1">
      <alignment horizontal="left" vertical="center" wrapText="1"/>
    </xf>
    <xf numFmtId="0" fontId="0" fillId="0" borderId="115" xfId="0" applyBorder="1" applyAlignment="1">
      <alignment horizontal="left" vertical="center" wrapText="1"/>
    </xf>
    <xf numFmtId="0" fontId="0" fillId="0" borderId="116" xfId="0" applyBorder="1" applyAlignment="1">
      <alignment horizontal="left" vertical="center" wrapText="1"/>
    </xf>
    <xf numFmtId="0" fontId="222" fillId="58" borderId="59" xfId="0" applyFont="1" applyFill="1" applyBorder="1" applyAlignment="1">
      <alignment horizontal="left" vertical="center" wrapText="1"/>
    </xf>
    <xf numFmtId="0" fontId="222" fillId="58" borderId="60" xfId="0" applyFont="1" applyFill="1" applyBorder="1" applyAlignment="1">
      <alignment horizontal="left" vertical="center" wrapText="1"/>
    </xf>
    <xf numFmtId="0" fontId="222" fillId="58" borderId="62" xfId="0" applyFont="1" applyFill="1" applyBorder="1" applyAlignment="1">
      <alignment horizontal="left" vertical="center" wrapText="1"/>
    </xf>
    <xf numFmtId="0" fontId="222" fillId="58" borderId="64" xfId="0" applyFont="1" applyFill="1" applyBorder="1" applyAlignment="1">
      <alignment horizontal="left" vertical="center" wrapText="1"/>
    </xf>
    <xf numFmtId="0" fontId="206" fillId="0" borderId="17" xfId="0" applyFont="1" applyBorder="1" applyAlignment="1">
      <alignment vertical="center"/>
    </xf>
    <xf numFmtId="0" fontId="206" fillId="0" borderId="29" xfId="0" applyFont="1" applyBorder="1" applyAlignment="1">
      <alignment vertical="center"/>
    </xf>
    <xf numFmtId="0" fontId="206" fillId="0" borderId="114" xfId="0" applyFont="1" applyBorder="1" applyAlignment="1">
      <alignment horizontal="left" vertical="center"/>
    </xf>
    <xf numFmtId="0" fontId="222" fillId="58" borderId="0" xfId="0" applyFont="1" applyFill="1" applyAlignment="1">
      <alignment horizontal="center" vertical="center"/>
    </xf>
    <xf numFmtId="0" fontId="206" fillId="0" borderId="114" xfId="0" applyFont="1" applyBorder="1" applyAlignment="1">
      <alignment horizontal="left" vertical="center" wrapText="1"/>
    </xf>
    <xf numFmtId="0" fontId="222" fillId="58" borderId="17" xfId="0" applyFont="1" applyFill="1" applyBorder="1" applyAlignment="1">
      <alignment horizontal="left" vertical="center"/>
    </xf>
    <xf numFmtId="0" fontId="222" fillId="58" borderId="29" xfId="0" applyFont="1" applyFill="1" applyBorder="1" applyAlignment="1">
      <alignment horizontal="left" vertical="center"/>
    </xf>
    <xf numFmtId="0" fontId="206" fillId="0" borderId="17" xfId="0" applyFont="1" applyBorder="1" applyAlignment="1">
      <alignment vertical="center" wrapText="1"/>
    </xf>
    <xf numFmtId="0" fontId="206" fillId="0" borderId="29" xfId="0" applyFont="1" applyBorder="1" applyAlignment="1">
      <alignment vertical="center" wrapText="1"/>
    </xf>
    <xf numFmtId="0" fontId="260" fillId="0" borderId="146" xfId="0" applyFont="1" applyBorder="1" applyAlignment="1">
      <alignment vertical="center" wrapText="1"/>
    </xf>
    <xf numFmtId="0" fontId="260" fillId="0" borderId="147" xfId="0" applyFont="1" applyBorder="1" applyAlignment="1">
      <alignment vertical="center" wrapText="1"/>
    </xf>
    <xf numFmtId="0" fontId="260" fillId="0" borderId="148" xfId="0" applyFont="1" applyBorder="1" applyAlignment="1">
      <alignment vertical="center" wrapText="1"/>
    </xf>
    <xf numFmtId="0" fontId="18" fillId="59" borderId="140" xfId="0" applyFont="1" applyFill="1" applyBorder="1" applyAlignment="1">
      <alignment horizontal="left" vertical="center"/>
    </xf>
    <xf numFmtId="171" fontId="206" fillId="60" borderId="67" xfId="13" applyNumberFormat="1" applyFont="1" applyFill="1" applyBorder="1" applyAlignment="1" applyProtection="1">
      <alignment horizontal="center" vertical="center"/>
      <protection locked="0"/>
    </xf>
    <xf numFmtId="171" fontId="206" fillId="60" borderId="68" xfId="13" applyNumberFormat="1" applyFont="1" applyFill="1" applyBorder="1" applyAlignment="1" applyProtection="1">
      <alignment horizontal="center" vertical="center"/>
      <protection locked="0"/>
    </xf>
    <xf numFmtId="171" fontId="206" fillId="60" borderId="65" xfId="13" applyNumberFormat="1" applyFont="1" applyFill="1" applyBorder="1" applyAlignment="1" applyProtection="1">
      <alignment horizontal="center" vertical="center"/>
      <protection locked="0"/>
    </xf>
    <xf numFmtId="0" fontId="225" fillId="0" borderId="0" xfId="0" applyFont="1" applyAlignment="1">
      <alignment vertical="center" wrapText="1"/>
    </xf>
    <xf numFmtId="0" fontId="279" fillId="0" borderId="163" xfId="0" applyFont="1" applyBorder="1" applyAlignment="1">
      <alignment horizontal="center" vertical="center" wrapText="1"/>
    </xf>
    <xf numFmtId="0" fontId="279" fillId="0" borderId="164" xfId="0" applyFont="1" applyBorder="1" applyAlignment="1">
      <alignment horizontal="center" vertical="center" wrapText="1"/>
    </xf>
    <xf numFmtId="0" fontId="279" fillId="0" borderId="165" xfId="0" applyFont="1" applyBorder="1" applyAlignment="1">
      <alignment horizontal="center" vertical="center" wrapText="1"/>
    </xf>
    <xf numFmtId="0" fontId="278" fillId="0" borderId="162" xfId="0" applyFont="1" applyBorder="1" applyAlignment="1">
      <alignment vertical="center" wrapText="1"/>
    </xf>
    <xf numFmtId="0" fontId="278" fillId="0" borderId="159" xfId="0" applyFont="1" applyBorder="1" applyAlignment="1">
      <alignment vertical="center" wrapText="1"/>
    </xf>
    <xf numFmtId="0" fontId="278" fillId="0" borderId="12" xfId="0" applyFont="1" applyBorder="1" applyAlignment="1">
      <alignment vertical="center" wrapText="1"/>
    </xf>
    <xf numFmtId="0" fontId="278" fillId="0" borderId="13" xfId="0" applyFont="1" applyBorder="1" applyAlignment="1">
      <alignment vertical="center" wrapText="1"/>
    </xf>
    <xf numFmtId="0" fontId="278" fillId="0" borderId="161" xfId="0" applyFont="1" applyBorder="1" applyAlignment="1">
      <alignment vertical="center" wrapText="1"/>
    </xf>
    <xf numFmtId="0" fontId="278" fillId="0" borderId="156" xfId="0" applyFont="1" applyBorder="1" applyAlignment="1">
      <alignment vertical="center" wrapText="1"/>
    </xf>
    <xf numFmtId="0" fontId="279" fillId="0" borderId="41" xfId="0" applyFont="1" applyBorder="1" applyAlignment="1">
      <alignment horizontal="center" vertical="center" wrapText="1"/>
    </xf>
    <xf numFmtId="0" fontId="279" fillId="0" borderId="45" xfId="0" applyFont="1" applyBorder="1" applyAlignment="1">
      <alignment horizontal="center" vertical="center" wrapText="1"/>
    </xf>
    <xf numFmtId="0" fontId="278" fillId="0" borderId="45" xfId="0" applyFont="1" applyBorder="1"/>
    <xf numFmtId="0" fontId="278" fillId="0" borderId="49" xfId="0" applyFont="1" applyBorder="1"/>
    <xf numFmtId="0" fontId="254" fillId="36" borderId="32" xfId="0" applyFont="1" applyFill="1" applyBorder="1" applyAlignment="1">
      <alignment horizontal="center" vertical="center" wrapText="1"/>
    </xf>
    <xf numFmtId="0" fontId="254" fillId="36" borderId="105" xfId="0" applyFont="1" applyFill="1" applyBorder="1" applyAlignment="1">
      <alignment horizontal="center" vertical="center" wrapText="1"/>
    </xf>
    <xf numFmtId="0" fontId="255" fillId="36" borderId="11" xfId="0" applyFont="1" applyFill="1" applyBorder="1" applyAlignment="1">
      <alignment vertical="center" wrapText="1"/>
    </xf>
    <xf numFmtId="0" fontId="255" fillId="36" borderId="13" xfId="0" applyFont="1" applyFill="1" applyBorder="1" applyAlignment="1">
      <alignment vertical="center" wrapText="1"/>
    </xf>
    <xf numFmtId="0" fontId="255" fillId="36" borderId="109" xfId="0" applyFont="1" applyFill="1" applyBorder="1" applyAlignment="1">
      <alignment horizontal="left" vertical="center" wrapText="1"/>
    </xf>
    <xf numFmtId="0" fontId="255" fillId="36" borderId="32" xfId="0" applyFont="1" applyFill="1" applyBorder="1" applyAlignment="1">
      <alignment horizontal="left" vertical="center" wrapText="1"/>
    </xf>
    <xf numFmtId="0" fontId="255" fillId="36" borderId="105" xfId="0" applyFont="1" applyFill="1" applyBorder="1" applyAlignment="1">
      <alignment horizontal="left" vertical="center" wrapText="1"/>
    </xf>
    <xf numFmtId="0" fontId="257" fillId="36" borderId="11" xfId="0" applyFont="1" applyFill="1" applyBorder="1" applyAlignment="1">
      <alignment vertical="center" wrapText="1"/>
    </xf>
    <xf numFmtId="0" fontId="257" fillId="36" borderId="13" xfId="0" applyFont="1" applyFill="1" applyBorder="1" applyAlignment="1">
      <alignment vertical="center" wrapText="1"/>
    </xf>
    <xf numFmtId="0" fontId="258" fillId="36" borderId="149" xfId="0" applyFont="1" applyFill="1" applyBorder="1" applyAlignment="1" applyProtection="1">
      <alignment horizontal="center" vertical="center" wrapText="1"/>
      <protection locked="0"/>
    </xf>
    <xf numFmtId="0" fontId="258" fillId="36" borderId="150" xfId="0" applyFont="1" applyFill="1" applyBorder="1" applyAlignment="1" applyProtection="1">
      <alignment horizontal="center" vertical="center" wrapText="1"/>
      <protection locked="0"/>
    </xf>
    <xf numFmtId="0" fontId="258" fillId="36" borderId="151" xfId="0" applyFont="1" applyFill="1" applyBorder="1" applyAlignment="1" applyProtection="1">
      <alignment horizontal="center" vertical="center" wrapText="1"/>
      <protection locked="0"/>
    </xf>
    <xf numFmtId="0" fontId="258" fillId="36" borderId="6" xfId="0" applyFont="1" applyFill="1" applyBorder="1" applyAlignment="1" applyProtection="1">
      <alignment horizontal="center" vertical="center" wrapText="1"/>
      <protection locked="0"/>
    </xf>
    <xf numFmtId="0" fontId="258" fillId="36" borderId="0" xfId="0" applyFont="1" applyFill="1" applyAlignment="1" applyProtection="1">
      <alignment horizontal="center" vertical="center" wrapText="1"/>
      <protection locked="0"/>
    </xf>
    <xf numFmtId="0" fontId="258" fillId="36" borderId="7" xfId="0" applyFont="1" applyFill="1" applyBorder="1" applyAlignment="1" applyProtection="1">
      <alignment horizontal="center" vertical="center" wrapText="1"/>
      <protection locked="0"/>
    </xf>
    <xf numFmtId="0" fontId="258" fillId="36" borderId="106" xfId="0" applyFont="1" applyFill="1" applyBorder="1" applyAlignment="1" applyProtection="1">
      <alignment horizontal="center" vertical="center" wrapText="1"/>
      <protection locked="0"/>
    </xf>
    <xf numFmtId="0" fontId="258" fillId="36" borderId="99" xfId="0" applyFont="1" applyFill="1" applyBorder="1" applyAlignment="1" applyProtection="1">
      <alignment horizontal="center" vertical="center" wrapText="1"/>
      <protection locked="0"/>
    </xf>
    <xf numFmtId="0" fontId="258" fillId="36" borderId="100" xfId="0" applyFont="1" applyFill="1" applyBorder="1" applyAlignment="1" applyProtection="1">
      <alignment horizontal="center" vertical="center" wrapText="1"/>
      <protection locked="0"/>
    </xf>
    <xf numFmtId="0" fontId="278" fillId="0" borderId="6" xfId="0" applyFont="1" applyBorder="1" applyAlignment="1">
      <alignment horizontal="center" vertical="center"/>
    </xf>
    <xf numFmtId="0" fontId="278" fillId="0" borderId="0" xfId="0" applyFont="1" applyAlignment="1">
      <alignment horizontal="center" vertical="center"/>
    </xf>
    <xf numFmtId="0" fontId="278" fillId="0" borderId="7" xfId="0" applyFont="1" applyBorder="1" applyAlignment="1">
      <alignment horizontal="center" vertical="center"/>
    </xf>
    <xf numFmtId="0" fontId="237" fillId="0" borderId="99" xfId="0" applyFont="1" applyBorder="1" applyAlignment="1">
      <alignment horizontal="left" vertical="center" wrapText="1"/>
    </xf>
    <xf numFmtId="0" fontId="260" fillId="0" borderId="146" xfId="0" applyFont="1" applyBorder="1" applyAlignment="1">
      <alignment horizontal="left" vertical="center" wrapText="1"/>
    </xf>
    <xf numFmtId="0" fontId="260" fillId="0" borderId="147" xfId="0" applyFont="1" applyBorder="1" applyAlignment="1">
      <alignment horizontal="left" vertical="center" wrapText="1"/>
    </xf>
    <xf numFmtId="0" fontId="260" fillId="0" borderId="148" xfId="0" applyFont="1" applyBorder="1" applyAlignment="1">
      <alignment horizontal="left" vertical="center" wrapText="1"/>
    </xf>
    <xf numFmtId="0" fontId="226" fillId="53" borderId="31" xfId="0" applyFont="1" applyFill="1" applyBorder="1" applyAlignment="1">
      <alignment horizontal="center" vertical="center" wrapText="1"/>
    </xf>
    <xf numFmtId="0" fontId="226" fillId="53" borderId="105" xfId="0" applyFont="1" applyFill="1" applyBorder="1" applyAlignment="1">
      <alignment horizontal="center" vertical="center" wrapText="1"/>
    </xf>
    <xf numFmtId="0" fontId="278" fillId="0" borderId="45" xfId="0" applyFont="1" applyBorder="1" applyAlignment="1">
      <alignment horizontal="center" vertical="center" wrapText="1"/>
    </xf>
    <xf numFmtId="0" fontId="278" fillId="0" borderId="49" xfId="0" applyFont="1" applyBorder="1" applyAlignment="1">
      <alignment horizontal="center" vertical="center" wrapText="1"/>
    </xf>
    <xf numFmtId="0" fontId="278" fillId="0" borderId="99" xfId="0" applyFont="1" applyBorder="1" applyAlignment="1">
      <alignment vertical="center" wrapText="1"/>
    </xf>
    <xf numFmtId="0" fontId="278" fillId="0" borderId="100" xfId="0" applyFont="1" applyBorder="1" applyAlignment="1">
      <alignment vertical="center" wrapText="1"/>
    </xf>
    <xf numFmtId="0" fontId="77" fillId="46" borderId="31" xfId="0" applyFont="1" applyFill="1" applyBorder="1" applyAlignment="1">
      <alignment horizontal="left" vertical="center" wrapText="1"/>
    </xf>
    <xf numFmtId="0" fontId="77" fillId="46" borderId="32" xfId="0" applyFont="1" applyFill="1" applyBorder="1" applyAlignment="1">
      <alignment horizontal="left" vertical="center" wrapText="1"/>
    </xf>
    <xf numFmtId="0" fontId="77" fillId="46" borderId="105" xfId="0" applyFont="1" applyFill="1" applyBorder="1" applyAlignment="1">
      <alignment horizontal="left" vertical="center" wrapText="1"/>
    </xf>
    <xf numFmtId="0" fontId="279" fillId="0" borderId="49" xfId="0" applyFont="1" applyBorder="1" applyAlignment="1">
      <alignment horizontal="center" vertical="center" wrapText="1"/>
    </xf>
    <xf numFmtId="0" fontId="199" fillId="0" borderId="160" xfId="0" applyFont="1" applyBorder="1" applyAlignment="1">
      <alignment horizontal="left" vertical="center" wrapText="1"/>
    </xf>
    <xf numFmtId="0" fontId="199" fillId="0" borderId="7" xfId="0" applyFont="1" applyBorder="1" applyAlignment="1">
      <alignment horizontal="left" vertical="center" wrapText="1"/>
    </xf>
    <xf numFmtId="0" fontId="199" fillId="0" borderId="100" xfId="0" applyFont="1" applyBorder="1" applyAlignment="1">
      <alignment horizontal="left" vertical="center" wrapText="1"/>
    </xf>
    <xf numFmtId="0" fontId="278" fillId="0" borderId="111" xfId="0" applyFont="1" applyBorder="1" applyAlignment="1">
      <alignment horizontal="left" vertical="center" wrapText="1"/>
    </xf>
    <xf numFmtId="0" fontId="278" fillId="0" borderId="7" xfId="0" applyFont="1" applyBorder="1" applyAlignment="1">
      <alignment horizontal="left" vertical="center" wrapText="1"/>
    </xf>
    <xf numFmtId="0" fontId="278" fillId="0" borderId="100" xfId="0" applyFont="1" applyBorder="1" applyAlignment="1">
      <alignment horizontal="left" vertical="center" wrapText="1"/>
    </xf>
    <xf numFmtId="0" fontId="221" fillId="0" borderId="0" xfId="0" applyFont="1" applyAlignment="1">
      <alignment vertical="center"/>
    </xf>
    <xf numFmtId="0" fontId="278" fillId="0" borderId="12" xfId="0" applyFont="1" applyBorder="1" applyAlignment="1">
      <alignment horizontal="left" vertical="center" wrapText="1"/>
    </xf>
    <xf numFmtId="0" fontId="278" fillId="0" borderId="13" xfId="0" applyFont="1" applyBorder="1" applyAlignment="1">
      <alignment horizontal="left" vertical="center" wrapText="1"/>
    </xf>
    <xf numFmtId="0" fontId="279" fillId="0" borderId="11" xfId="0" applyFont="1" applyBorder="1" applyAlignment="1">
      <alignment horizontal="center" vertical="center" wrapText="1"/>
    </xf>
    <xf numFmtId="0" fontId="279" fillId="0" borderId="12" xfId="0" applyFont="1" applyBorder="1" applyAlignment="1">
      <alignment horizontal="center" vertical="center" wrapText="1"/>
    </xf>
    <xf numFmtId="0" fontId="279" fillId="0" borderId="13" xfId="0" applyFont="1" applyBorder="1" applyAlignment="1">
      <alignment horizontal="center" vertical="center" wrapText="1"/>
    </xf>
    <xf numFmtId="0" fontId="278" fillId="0" borderId="166" xfId="0" applyFont="1" applyBorder="1" applyAlignment="1">
      <alignment horizontal="left" vertical="center" wrapText="1"/>
    </xf>
    <xf numFmtId="0" fontId="260" fillId="0" borderId="146" xfId="0" applyFont="1" applyBorder="1" applyAlignment="1">
      <alignment horizontal="left" vertical="top"/>
    </xf>
    <xf numFmtId="0" fontId="260" fillId="0" borderId="147" xfId="0" applyFont="1" applyBorder="1" applyAlignment="1">
      <alignment horizontal="left" vertical="top"/>
    </xf>
    <xf numFmtId="0" fontId="260" fillId="0" borderId="148" xfId="0" applyFont="1" applyBorder="1" applyAlignment="1">
      <alignment horizontal="left" vertical="top"/>
    </xf>
    <xf numFmtId="0" fontId="64" fillId="58" borderId="106" xfId="0" applyFont="1" applyFill="1" applyBorder="1" applyAlignment="1">
      <alignment horizontal="center" vertical="center"/>
    </xf>
    <xf numFmtId="0" fontId="64" fillId="58" borderId="100" xfId="0" applyFont="1" applyFill="1" applyBorder="1" applyAlignment="1">
      <alignment horizontal="center" vertical="center"/>
    </xf>
    <xf numFmtId="0" fontId="64" fillId="59" borderId="106" xfId="0" applyFont="1" applyFill="1" applyBorder="1" applyAlignment="1">
      <alignment horizontal="center" vertical="center" wrapText="1"/>
    </xf>
    <xf numFmtId="0" fontId="64" fillId="59" borderId="99" xfId="0" applyFont="1" applyFill="1" applyBorder="1" applyAlignment="1">
      <alignment horizontal="center" vertical="center" wrapText="1"/>
    </xf>
    <xf numFmtId="0" fontId="64" fillId="59" borderId="100" xfId="0" applyFont="1" applyFill="1" applyBorder="1" applyAlignment="1">
      <alignment horizontal="center" vertical="center" wrapText="1"/>
    </xf>
    <xf numFmtId="166" fontId="6" fillId="58" borderId="109" xfId="0" applyNumberFormat="1" applyFont="1" applyFill="1" applyBorder="1" applyAlignment="1">
      <alignment horizontal="center" vertical="center" textRotation="90" wrapText="1"/>
    </xf>
    <xf numFmtId="166" fontId="6" fillId="58" borderId="32" xfId="0" applyNumberFormat="1" applyFont="1" applyFill="1" applyBorder="1" applyAlignment="1">
      <alignment horizontal="center" vertical="center" textRotation="90" wrapText="1"/>
    </xf>
    <xf numFmtId="166" fontId="18" fillId="58" borderId="109" xfId="0" applyNumberFormat="1" applyFont="1" applyFill="1" applyBorder="1" applyAlignment="1">
      <alignment horizontal="center" vertical="center" wrapText="1"/>
    </xf>
    <xf numFmtId="166" fontId="18" fillId="58" borderId="105" xfId="0" applyNumberFormat="1" applyFont="1" applyFill="1" applyBorder="1" applyAlignment="1">
      <alignment horizontal="center" vertical="center" wrapText="1"/>
    </xf>
    <xf numFmtId="0" fontId="0" fillId="25" borderId="109" xfId="0" applyFill="1" applyBorder="1"/>
    <xf numFmtId="0" fontId="0" fillId="25" borderId="105" xfId="0" applyFill="1" applyBorder="1"/>
    <xf numFmtId="0" fontId="206" fillId="25" borderId="109" xfId="0" applyFont="1" applyFill="1" applyBorder="1" applyAlignment="1">
      <alignment vertical="center" wrapText="1"/>
    </xf>
    <xf numFmtId="0" fontId="206" fillId="25" borderId="105" xfId="0" applyFont="1" applyFill="1" applyBorder="1" applyAlignment="1">
      <alignment vertical="center" wrapText="1"/>
    </xf>
    <xf numFmtId="0" fontId="37" fillId="25" borderId="109" xfId="0" applyFont="1" applyFill="1" applyBorder="1" applyAlignment="1">
      <alignment vertical="center" wrapText="1"/>
    </xf>
    <xf numFmtId="0" fontId="37" fillId="25" borderId="105" xfId="0" applyFont="1" applyFill="1" applyBorder="1" applyAlignment="1">
      <alignment vertical="center" wrapText="1"/>
    </xf>
    <xf numFmtId="0" fontId="18" fillId="59" borderId="109" xfId="0" applyFont="1" applyFill="1" applyBorder="1" applyAlignment="1">
      <alignment vertical="center" wrapText="1"/>
    </xf>
    <xf numFmtId="0" fontId="18" fillId="59" borderId="105" xfId="0" applyFont="1" applyFill="1" applyBorder="1" applyAlignment="1">
      <alignment vertical="center" wrapText="1"/>
    </xf>
    <xf numFmtId="166" fontId="18" fillId="58" borderId="32" xfId="0" applyNumberFormat="1" applyFont="1" applyFill="1" applyBorder="1" applyAlignment="1">
      <alignment horizontal="center" vertical="center" wrapText="1"/>
    </xf>
    <xf numFmtId="0" fontId="37" fillId="25" borderId="109" xfId="0" applyFont="1" applyFill="1" applyBorder="1" applyAlignment="1">
      <alignment horizontal="center" vertical="center" wrapText="1"/>
    </xf>
    <xf numFmtId="0" fontId="37" fillId="25" borderId="32" xfId="0" applyFont="1" applyFill="1" applyBorder="1" applyAlignment="1">
      <alignment horizontal="center" vertical="center" wrapText="1"/>
    </xf>
    <xf numFmtId="0" fontId="37" fillId="25" borderId="105" xfId="0" applyFont="1" applyFill="1" applyBorder="1" applyAlignment="1">
      <alignment horizontal="center" vertical="center" wrapText="1"/>
    </xf>
    <xf numFmtId="0" fontId="0" fillId="25" borderId="109" xfId="0" applyFill="1" applyBorder="1" applyAlignment="1">
      <alignment horizontal="center" vertical="center" wrapText="1"/>
    </xf>
    <xf numFmtId="0" fontId="0" fillId="25" borderId="32" xfId="0" applyFill="1" applyBorder="1" applyAlignment="1">
      <alignment horizontal="center" vertical="center" wrapText="1"/>
    </xf>
    <xf numFmtId="0" fontId="0" fillId="25" borderId="105" xfId="0" applyFill="1" applyBorder="1" applyAlignment="1">
      <alignment horizontal="center" vertical="center" wrapText="1"/>
    </xf>
    <xf numFmtId="0" fontId="0" fillId="25" borderId="32" xfId="0" applyFill="1" applyBorder="1"/>
    <xf numFmtId="0" fontId="0" fillId="25" borderId="109" xfId="0" applyFill="1" applyBorder="1" applyAlignment="1">
      <alignment vertical="center"/>
    </xf>
    <xf numFmtId="0" fontId="0" fillId="25" borderId="32" xfId="0" applyFill="1" applyBorder="1" applyAlignment="1">
      <alignment vertical="center"/>
    </xf>
    <xf numFmtId="0" fontId="0" fillId="25" borderId="105" xfId="0" applyFill="1" applyBorder="1" applyAlignment="1">
      <alignment vertical="center"/>
    </xf>
    <xf numFmtId="0" fontId="0" fillId="25" borderId="109" xfId="0" applyFill="1" applyBorder="1" applyAlignment="1">
      <alignment vertical="center" wrapText="1"/>
    </xf>
    <xf numFmtId="0" fontId="0" fillId="25" borderId="32" xfId="0" applyFill="1" applyBorder="1" applyAlignment="1">
      <alignment vertical="center" wrapText="1"/>
    </xf>
    <xf numFmtId="0" fontId="0" fillId="25" borderId="105" xfId="0" applyFill="1" applyBorder="1" applyAlignment="1">
      <alignment vertical="center" wrapText="1"/>
    </xf>
    <xf numFmtId="166" fontId="6" fillId="58" borderId="105" xfId="0" applyNumberFormat="1" applyFont="1" applyFill="1" applyBorder="1" applyAlignment="1">
      <alignment horizontal="center" vertical="center" textRotation="90" wrapText="1"/>
    </xf>
    <xf numFmtId="0" fontId="206" fillId="25" borderId="32" xfId="0" applyFont="1" applyFill="1" applyBorder="1" applyAlignment="1">
      <alignment vertical="center" wrapText="1"/>
    </xf>
    <xf numFmtId="166" fontId="6" fillId="58" borderId="111" xfId="0" applyNumberFormat="1" applyFont="1" applyFill="1" applyBorder="1" applyAlignment="1">
      <alignment vertical="center" textRotation="90" wrapText="1"/>
    </xf>
    <xf numFmtId="166" fontId="6" fillId="58" borderId="7" xfId="0" applyNumberFormat="1" applyFont="1" applyFill="1" applyBorder="1" applyAlignment="1">
      <alignment vertical="center" textRotation="90" wrapText="1"/>
    </xf>
    <xf numFmtId="166" fontId="222" fillId="58" borderId="109" xfId="0" applyNumberFormat="1" applyFont="1" applyFill="1" applyBorder="1" applyAlignment="1">
      <alignment horizontal="center" vertical="center" wrapText="1"/>
    </xf>
    <xf numFmtId="166" fontId="222" fillId="58" borderId="32" xfId="0" applyNumberFormat="1" applyFont="1" applyFill="1" applyBorder="1" applyAlignment="1">
      <alignment horizontal="center" vertical="center" wrapText="1"/>
    </xf>
    <xf numFmtId="166" fontId="222" fillId="58" borderId="105" xfId="0" applyNumberFormat="1" applyFont="1" applyFill="1" applyBorder="1" applyAlignment="1">
      <alignment horizontal="center" vertical="center" wrapText="1"/>
    </xf>
    <xf numFmtId="0" fontId="0" fillId="25" borderId="109" xfId="0" applyFill="1" applyBorder="1" applyAlignment="1">
      <alignment horizontal="center" vertical="center"/>
    </xf>
    <xf numFmtId="0" fontId="0" fillId="25" borderId="32" xfId="0" applyFill="1" applyBorder="1" applyAlignment="1">
      <alignment horizontal="center" vertical="center"/>
    </xf>
    <xf numFmtId="0" fontId="0" fillId="25" borderId="105" xfId="0" applyFill="1" applyBorder="1" applyAlignment="1">
      <alignment horizontal="center" vertical="center"/>
    </xf>
    <xf numFmtId="0" fontId="227" fillId="59" borderId="109" xfId="0" applyFont="1" applyFill="1" applyBorder="1" applyAlignment="1">
      <alignment vertical="center" wrapText="1"/>
    </xf>
    <xf numFmtId="0" fontId="227" fillId="59" borderId="105" xfId="0" applyFont="1" applyFill="1" applyBorder="1" applyAlignment="1">
      <alignment vertical="center" wrapText="1"/>
    </xf>
    <xf numFmtId="0" fontId="204" fillId="51" borderId="106" xfId="0" applyFont="1" applyFill="1" applyBorder="1" applyAlignment="1">
      <alignment horizontal="center" vertical="center" wrapText="1"/>
    </xf>
    <xf numFmtId="0" fontId="204" fillId="51" borderId="99" xfId="0" applyFont="1" applyFill="1" applyBorder="1" applyAlignment="1">
      <alignment horizontal="center" vertical="center" wrapText="1"/>
    </xf>
    <xf numFmtId="0" fontId="204" fillId="51" borderId="13" xfId="0" applyFont="1" applyFill="1" applyBorder="1" applyAlignment="1">
      <alignment horizontal="center" vertical="center" wrapText="1"/>
    </xf>
    <xf numFmtId="0" fontId="205" fillId="47" borderId="11" xfId="0" applyFont="1" applyFill="1" applyBorder="1" applyAlignment="1">
      <alignment horizontal="center" vertical="center" wrapText="1"/>
    </xf>
    <xf numFmtId="0" fontId="205" fillId="47" borderId="12" xfId="0" applyFont="1" applyFill="1" applyBorder="1" applyAlignment="1">
      <alignment horizontal="center" vertical="center" wrapText="1"/>
    </xf>
    <xf numFmtId="0" fontId="200" fillId="57" borderId="96" xfId="0" applyFont="1" applyFill="1" applyBorder="1" applyAlignment="1">
      <alignment horizontal="left" vertical="center" wrapText="1"/>
    </xf>
    <xf numFmtId="0" fontId="200" fillId="57" borderId="110" xfId="0" applyFont="1" applyFill="1" applyBorder="1" applyAlignment="1">
      <alignment horizontal="left" vertical="center" wrapText="1"/>
    </xf>
    <xf numFmtId="0" fontId="204" fillId="31" borderId="106" xfId="0" applyFont="1" applyFill="1" applyBorder="1" applyAlignment="1">
      <alignment horizontal="center" vertical="center" wrapText="1"/>
    </xf>
    <xf numFmtId="0" fontId="204" fillId="31" borderId="99" xfId="0" applyFont="1" applyFill="1" applyBorder="1" applyAlignment="1">
      <alignment horizontal="center" vertical="center" wrapText="1"/>
    </xf>
    <xf numFmtId="0" fontId="3" fillId="23" borderId="99" xfId="0" applyFont="1" applyFill="1" applyBorder="1" applyAlignment="1">
      <alignment horizontal="center" vertical="center"/>
    </xf>
    <xf numFmtId="0" fontId="3" fillId="23" borderId="100" xfId="0" applyFont="1" applyFill="1" applyBorder="1" applyAlignment="1">
      <alignment horizontal="center" vertical="center"/>
    </xf>
    <xf numFmtId="0" fontId="205" fillId="8" borderId="96" xfId="0" applyFont="1" applyFill="1" applyBorder="1" applyAlignment="1">
      <alignment horizontal="center" vertical="center" wrapText="1"/>
    </xf>
    <xf numFmtId="0" fontId="205" fillId="8" borderId="108" xfId="0" applyFont="1" applyFill="1" applyBorder="1" applyAlignment="1">
      <alignment horizontal="center" vertical="center" wrapText="1"/>
    </xf>
    <xf numFmtId="0" fontId="200" fillId="29" borderId="96" xfId="0" applyFont="1" applyFill="1" applyBorder="1" applyAlignment="1">
      <alignment horizontal="center" vertical="center" wrapText="1"/>
    </xf>
    <xf numFmtId="0" fontId="200" fillId="29" borderId="110" xfId="0" applyFont="1" applyFill="1" applyBorder="1" applyAlignment="1">
      <alignment horizontal="center" vertical="center" wrapText="1"/>
    </xf>
    <xf numFmtId="0" fontId="261" fillId="47" borderId="109" xfId="0" applyFont="1" applyFill="1" applyBorder="1" applyAlignment="1">
      <alignment horizontal="left" vertical="center" wrapText="1"/>
    </xf>
    <xf numFmtId="0" fontId="261" fillId="47" borderId="105" xfId="0" applyFont="1" applyFill="1" applyBorder="1" applyAlignment="1">
      <alignment horizontal="left" vertical="center" wrapText="1"/>
    </xf>
    <xf numFmtId="0" fontId="3" fillId="50" borderId="109" xfId="0" applyFont="1" applyFill="1" applyBorder="1" applyAlignment="1">
      <alignment horizontal="center" vertical="center" wrapText="1"/>
    </xf>
    <xf numFmtId="0" fontId="3" fillId="50" borderId="32" xfId="0" applyFont="1" applyFill="1" applyBorder="1" applyAlignment="1">
      <alignment horizontal="center" vertical="center" wrapText="1"/>
    </xf>
    <xf numFmtId="0" fontId="3" fillId="50" borderId="105" xfId="0" applyFont="1" applyFill="1" applyBorder="1" applyAlignment="1">
      <alignment horizontal="center" vertical="center" wrapText="1"/>
    </xf>
    <xf numFmtId="0" fontId="200" fillId="29" borderId="96" xfId="0" applyFont="1" applyFill="1" applyBorder="1" applyAlignment="1">
      <alignment horizontal="left" vertical="center" wrapText="1"/>
    </xf>
    <xf numFmtId="0" fontId="200" fillId="29" borderId="110" xfId="0" applyFont="1" applyFill="1" applyBorder="1" applyAlignment="1">
      <alignment horizontal="left" vertical="center" wrapText="1"/>
    </xf>
    <xf numFmtId="0" fontId="24" fillId="50" borderId="109" xfId="0" applyFont="1" applyFill="1" applyBorder="1" applyAlignment="1">
      <alignment horizontal="center" vertical="center"/>
    </xf>
    <xf numFmtId="0" fontId="24" fillId="50" borderId="105" xfId="0" applyFont="1" applyFill="1" applyBorder="1" applyAlignment="1">
      <alignment horizontal="center" vertical="center"/>
    </xf>
    <xf numFmtId="0" fontId="3" fillId="50" borderId="109" xfId="0" applyFont="1" applyFill="1" applyBorder="1" applyAlignment="1">
      <alignment horizontal="left" vertical="center" wrapText="1"/>
    </xf>
    <xf numFmtId="0" fontId="3" fillId="50" borderId="105" xfId="0" applyFont="1" applyFill="1" applyBorder="1" applyAlignment="1">
      <alignment horizontal="left" vertical="center" wrapText="1"/>
    </xf>
    <xf numFmtId="0" fontId="24" fillId="29" borderId="96" xfId="0" applyFont="1" applyFill="1" applyBorder="1" applyAlignment="1">
      <alignment horizontal="left" vertical="center" wrapText="1"/>
    </xf>
    <xf numFmtId="0" fontId="24" fillId="29" borderId="110" xfId="0" applyFont="1" applyFill="1" applyBorder="1" applyAlignment="1">
      <alignment horizontal="left" vertical="center" wrapText="1"/>
    </xf>
    <xf numFmtId="0" fontId="3" fillId="50" borderId="98" xfId="0" applyFont="1" applyFill="1" applyBorder="1" applyAlignment="1">
      <alignment horizontal="center" vertical="center" wrapText="1"/>
    </xf>
    <xf numFmtId="0" fontId="0" fillId="21" borderId="111" xfId="0" applyFill="1" applyBorder="1" applyAlignment="1">
      <alignment horizontal="left" vertical="center" wrapText="1"/>
    </xf>
    <xf numFmtId="0" fontId="0" fillId="21" borderId="100" xfId="0" applyFill="1" applyBorder="1" applyAlignment="1">
      <alignment horizontal="left" vertical="center" wrapText="1"/>
    </xf>
    <xf numFmtId="0" fontId="3" fillId="50" borderId="14" xfId="0" applyFont="1" applyFill="1" applyBorder="1" applyAlignment="1">
      <alignment horizontal="center" vertical="center" wrapText="1"/>
    </xf>
    <xf numFmtId="0" fontId="3" fillId="50" borderId="14" xfId="0" applyFont="1" applyFill="1" applyBorder="1" applyAlignment="1">
      <alignment vertical="center" wrapText="1"/>
    </xf>
    <xf numFmtId="0" fontId="0" fillId="24" borderId="14" xfId="0" applyFill="1" applyBorder="1" applyAlignment="1">
      <alignment horizontal="center" vertical="center" wrapText="1"/>
    </xf>
    <xf numFmtId="0" fontId="205" fillId="29" borderId="14" xfId="0" applyFont="1" applyFill="1" applyBorder="1" applyAlignment="1">
      <alignment horizontal="left" vertical="center" wrapText="1"/>
    </xf>
    <xf numFmtId="0" fontId="200" fillId="29" borderId="14" xfId="0" applyFont="1" applyFill="1" applyBorder="1" applyAlignment="1">
      <alignment horizontal="left" vertical="center" wrapText="1"/>
    </xf>
    <xf numFmtId="2" fontId="0" fillId="24" borderId="31" xfId="2" applyNumberFormat="1" applyFont="1" applyFill="1" applyBorder="1" applyAlignment="1">
      <alignment horizontal="center" vertical="center" wrapText="1"/>
    </xf>
    <xf numFmtId="2" fontId="0" fillId="24" borderId="105" xfId="2" applyNumberFormat="1" applyFont="1" applyFill="1" applyBorder="1" applyAlignment="1">
      <alignment horizontal="center" vertical="center" wrapText="1"/>
    </xf>
    <xf numFmtId="0" fontId="0" fillId="24" borderId="31" xfId="0" applyFill="1" applyBorder="1" applyAlignment="1">
      <alignment horizontal="center" vertical="center" wrapText="1"/>
    </xf>
    <xf numFmtId="0" fontId="0" fillId="24" borderId="32" xfId="0" applyFill="1" applyBorder="1" applyAlignment="1">
      <alignment horizontal="center" vertical="center" wrapText="1"/>
    </xf>
    <xf numFmtId="0" fontId="0" fillId="24" borderId="105" xfId="0" applyFill="1" applyBorder="1" applyAlignment="1">
      <alignment horizontal="center" vertical="center" wrapText="1"/>
    </xf>
    <xf numFmtId="0" fontId="6" fillId="42" borderId="14" xfId="0" applyFont="1" applyFill="1" applyBorder="1" applyAlignment="1">
      <alignment horizontal="center" vertical="center" wrapText="1"/>
    </xf>
    <xf numFmtId="0" fontId="6" fillId="63" borderId="6" xfId="0" applyFont="1" applyFill="1" applyBorder="1" applyAlignment="1">
      <alignment horizontal="center" vertical="center" wrapText="1"/>
    </xf>
    <xf numFmtId="0" fontId="6" fillId="63" borderId="106" xfId="0" applyFont="1" applyFill="1" applyBorder="1" applyAlignment="1">
      <alignment horizontal="center" vertical="center" wrapText="1"/>
    </xf>
    <xf numFmtId="0" fontId="6" fillId="63" borderId="0" xfId="0" applyFont="1" applyFill="1" applyAlignment="1">
      <alignment horizontal="center" vertical="center" wrapText="1"/>
    </xf>
    <xf numFmtId="0" fontId="6" fillId="63" borderId="99" xfId="0" applyFont="1" applyFill="1" applyBorder="1" applyAlignment="1">
      <alignment horizontal="center" vertical="center" wrapText="1"/>
    </xf>
    <xf numFmtId="0" fontId="200" fillId="29" borderId="11" xfId="0" applyFont="1" applyFill="1" applyBorder="1" applyAlignment="1">
      <alignment horizontal="center" vertical="center" wrapText="1"/>
    </xf>
    <xf numFmtId="0" fontId="200" fillId="29" borderId="13" xfId="0" applyFont="1" applyFill="1" applyBorder="1" applyAlignment="1">
      <alignment horizontal="center" vertical="center" wrapText="1"/>
    </xf>
    <xf numFmtId="0" fontId="0" fillId="24" borderId="14" xfId="0" applyFill="1" applyBorder="1" applyAlignment="1">
      <alignment horizontal="left" vertical="center" wrapText="1"/>
    </xf>
    <xf numFmtId="0" fontId="274" fillId="24" borderId="14" xfId="0" applyFont="1" applyFill="1" applyBorder="1" applyAlignment="1" applyProtection="1">
      <alignment horizontal="center" vertical="center" wrapText="1"/>
      <protection locked="0"/>
    </xf>
    <xf numFmtId="0" fontId="6" fillId="33" borderId="140" xfId="0" applyFont="1" applyFill="1" applyBorder="1" applyAlignment="1">
      <alignment horizontal="center" vertical="center" wrapText="1"/>
    </xf>
    <xf numFmtId="0" fontId="19" fillId="55" borderId="0" xfId="0" applyFont="1" applyFill="1" applyAlignment="1">
      <alignment horizontal="center" vertical="center"/>
    </xf>
    <xf numFmtId="0" fontId="6" fillId="33" borderId="130" xfId="0" applyFont="1" applyFill="1" applyBorder="1" applyAlignment="1">
      <alignment horizontal="center" vertical="center" wrapText="1"/>
    </xf>
    <xf numFmtId="0" fontId="6" fillId="33" borderId="131" xfId="0" applyFont="1" applyFill="1" applyBorder="1" applyAlignment="1">
      <alignment horizontal="center" vertical="center" wrapText="1"/>
    </xf>
    <xf numFmtId="0" fontId="6" fillId="33" borderId="132" xfId="0" applyFont="1" applyFill="1" applyBorder="1" applyAlignment="1">
      <alignment horizontal="center" vertical="center" wrapText="1"/>
    </xf>
    <xf numFmtId="0" fontId="260" fillId="5" borderId="146" xfId="0" applyFont="1" applyFill="1" applyBorder="1" applyAlignment="1">
      <alignment horizontal="left" vertical="center" wrapText="1"/>
    </xf>
    <xf numFmtId="0" fontId="260" fillId="5" borderId="147" xfId="0" applyFont="1" applyFill="1" applyBorder="1" applyAlignment="1">
      <alignment horizontal="left" vertical="center" wrapText="1"/>
    </xf>
    <xf numFmtId="0" fontId="260" fillId="5" borderId="148" xfId="0" applyFont="1" applyFill="1" applyBorder="1" applyAlignment="1">
      <alignment horizontal="left" vertical="center" wrapText="1"/>
    </xf>
    <xf numFmtId="0" fontId="107" fillId="0" borderId="0" xfId="0" applyFont="1" applyAlignment="1">
      <alignment vertical="top" textRotation="91" wrapText="1"/>
    </xf>
    <xf numFmtId="0" fontId="19" fillId="46" borderId="0" xfId="0" applyFont="1" applyFill="1" applyAlignment="1">
      <alignment horizontal="center" vertical="center"/>
    </xf>
    <xf numFmtId="0" fontId="6" fillId="33" borderId="0" xfId="0" applyFont="1" applyFill="1" applyAlignment="1">
      <alignment horizontal="center" vertical="center" wrapText="1"/>
    </xf>
    <xf numFmtId="0" fontId="6" fillId="33" borderId="141" xfId="0" applyFont="1" applyFill="1" applyBorder="1" applyAlignment="1">
      <alignment horizontal="left" vertical="center" wrapText="1"/>
    </xf>
    <xf numFmtId="0" fontId="6" fillId="33" borderId="133" xfId="0" applyFont="1" applyFill="1" applyBorder="1" applyAlignment="1">
      <alignment horizontal="left" vertical="center" wrapText="1"/>
    </xf>
    <xf numFmtId="0" fontId="6" fillId="33" borderId="129" xfId="0" applyFont="1" applyFill="1" applyBorder="1" applyAlignment="1">
      <alignment horizontal="left" vertical="center" wrapText="1"/>
    </xf>
    <xf numFmtId="0" fontId="6" fillId="33" borderId="139" xfId="0" applyFont="1" applyFill="1" applyBorder="1" applyAlignment="1">
      <alignment vertical="center" wrapText="1"/>
    </xf>
    <xf numFmtId="0" fontId="6" fillId="33" borderId="32" xfId="0" applyFont="1" applyFill="1" applyBorder="1" applyAlignment="1">
      <alignment vertical="center" wrapText="1"/>
    </xf>
    <xf numFmtId="0" fontId="6" fillId="33" borderId="105" xfId="0" applyFont="1" applyFill="1" applyBorder="1" applyAlignment="1">
      <alignment vertical="center" wrapText="1"/>
    </xf>
    <xf numFmtId="0" fontId="6" fillId="33" borderId="141" xfId="0" applyFont="1" applyFill="1" applyBorder="1" applyAlignment="1">
      <alignment horizontal="center" vertical="center" wrapText="1"/>
    </xf>
    <xf numFmtId="0" fontId="6" fillId="33" borderId="133" xfId="0" applyFont="1" applyFill="1" applyBorder="1" applyAlignment="1">
      <alignment horizontal="center" vertical="center" wrapText="1"/>
    </xf>
    <xf numFmtId="0" fontId="6" fillId="33" borderId="129" xfId="0" applyFont="1" applyFill="1" applyBorder="1" applyAlignment="1">
      <alignment horizontal="center" vertical="center" wrapText="1"/>
    </xf>
    <xf numFmtId="0" fontId="6" fillId="33" borderId="52" xfId="0" applyFont="1" applyFill="1" applyBorder="1" applyAlignment="1">
      <alignment horizontal="center" vertical="center" wrapText="1"/>
    </xf>
    <xf numFmtId="0" fontId="6" fillId="33" borderId="144" xfId="0" applyFont="1" applyFill="1" applyBorder="1" applyAlignment="1">
      <alignment horizontal="center" vertical="center" wrapText="1"/>
    </xf>
    <xf numFmtId="0" fontId="6" fillId="33" borderId="22" xfId="0" applyFont="1" applyFill="1" applyBorder="1" applyAlignment="1">
      <alignment horizontal="center" vertical="center" wrapText="1"/>
    </xf>
    <xf numFmtId="0" fontId="6" fillId="33" borderId="54" xfId="0" applyFont="1" applyFill="1" applyBorder="1" applyAlignment="1">
      <alignment horizontal="center" vertical="center" wrapText="1"/>
    </xf>
    <xf numFmtId="0" fontId="211" fillId="52" borderId="95" xfId="0" applyFont="1" applyFill="1" applyBorder="1" applyAlignment="1">
      <alignment horizontal="left" vertical="center" wrapText="1"/>
    </xf>
    <xf numFmtId="0" fontId="58" fillId="5" borderId="16" xfId="0" applyFont="1" applyFill="1" applyBorder="1" applyAlignment="1">
      <alignment horizontal="left" vertical="center"/>
    </xf>
    <xf numFmtId="0" fontId="6" fillId="37" borderId="141" xfId="0" applyFont="1" applyFill="1" applyBorder="1" applyAlignment="1">
      <alignment horizontal="center" vertical="center" wrapText="1"/>
    </xf>
    <xf numFmtId="0" fontId="6" fillId="37" borderId="133" xfId="0" applyFont="1" applyFill="1" applyBorder="1" applyAlignment="1">
      <alignment horizontal="center" vertical="center" wrapText="1"/>
    </xf>
    <xf numFmtId="0" fontId="6" fillId="37" borderId="129" xfId="0" applyFont="1" applyFill="1" applyBorder="1" applyAlignment="1">
      <alignment horizontal="center" vertical="center" wrapText="1"/>
    </xf>
    <xf numFmtId="166" fontId="222" fillId="27" borderId="22" xfId="0" applyNumberFormat="1" applyFont="1" applyFill="1" applyBorder="1" applyAlignment="1">
      <alignment horizontal="center" vertical="center" wrapText="1"/>
    </xf>
    <xf numFmtId="166" fontId="222" fillId="27" borderId="54" xfId="0" applyNumberFormat="1" applyFont="1" applyFill="1" applyBorder="1" applyAlignment="1">
      <alignment horizontal="center" vertical="center" wrapText="1"/>
    </xf>
    <xf numFmtId="166" fontId="222" fillId="27" borderId="130" xfId="0" applyNumberFormat="1" applyFont="1" applyFill="1" applyBorder="1" applyAlignment="1">
      <alignment horizontal="center" vertical="center" wrapText="1"/>
    </xf>
    <xf numFmtId="166" fontId="222" fillId="27" borderId="52" xfId="0" applyNumberFormat="1" applyFont="1" applyFill="1" applyBorder="1" applyAlignment="1">
      <alignment horizontal="center" vertical="center" wrapText="1"/>
    </xf>
    <xf numFmtId="166" fontId="222" fillId="27" borderId="0" xfId="0" applyNumberFormat="1" applyFont="1" applyFill="1" applyAlignment="1">
      <alignment horizontal="center" vertical="center" wrapText="1"/>
    </xf>
    <xf numFmtId="166" fontId="222" fillId="27" borderId="131" xfId="0" applyNumberFormat="1" applyFont="1" applyFill="1" applyBorder="1" applyAlignment="1">
      <alignment horizontal="center" vertical="center" wrapText="1"/>
    </xf>
    <xf numFmtId="0" fontId="94" fillId="13" borderId="58" xfId="0" applyFont="1" applyFill="1" applyBorder="1" applyAlignment="1">
      <alignment horizontal="center" vertical="center" wrapText="1"/>
    </xf>
    <xf numFmtId="0" fontId="94" fillId="32" borderId="58" xfId="0" applyFont="1" applyFill="1" applyBorder="1" applyAlignment="1">
      <alignment horizontal="center" vertical="center" wrapText="1"/>
    </xf>
    <xf numFmtId="166" fontId="110" fillId="5" borderId="11" xfId="0" applyNumberFormat="1" applyFont="1" applyFill="1" applyBorder="1" applyAlignment="1">
      <alignment horizontal="left" vertical="center" wrapText="1"/>
    </xf>
    <xf numFmtId="166" fontId="110" fillId="5" borderId="13" xfId="0" applyNumberFormat="1" applyFont="1" applyFill="1" applyBorder="1" applyAlignment="1">
      <alignment horizontal="left" vertical="center" wrapText="1"/>
    </xf>
    <xf numFmtId="0" fontId="109" fillId="42" borderId="11" xfId="0" applyFont="1" applyFill="1" applyBorder="1" applyAlignment="1">
      <alignment horizontal="center" vertical="center" wrapText="1"/>
    </xf>
    <xf numFmtId="0" fontId="109" fillId="42" borderId="12" xfId="0" applyFont="1" applyFill="1" applyBorder="1" applyAlignment="1">
      <alignment horizontal="center" vertical="center" wrapText="1"/>
    </xf>
    <xf numFmtId="0" fontId="109" fillId="42" borderId="13" xfId="0" applyFont="1" applyFill="1" applyBorder="1" applyAlignment="1">
      <alignment horizontal="center" vertical="center" wrapText="1"/>
    </xf>
    <xf numFmtId="166" fontId="110" fillId="0" borderId="11" xfId="0" applyNumberFormat="1" applyFont="1" applyBorder="1" applyAlignment="1">
      <alignment horizontal="left" vertical="center" wrapText="1"/>
    </xf>
    <xf numFmtId="166" fontId="110" fillId="0" borderId="13" xfId="0" applyNumberFormat="1" applyFont="1" applyBorder="1" applyAlignment="1">
      <alignment horizontal="left" vertical="center" wrapText="1"/>
    </xf>
    <xf numFmtId="0" fontId="164" fillId="32" borderId="14" xfId="0" applyFont="1" applyFill="1" applyBorder="1" applyAlignment="1">
      <alignment horizontal="center" vertical="center" wrapText="1"/>
    </xf>
    <xf numFmtId="0" fontId="94" fillId="13" borderId="14" xfId="0" applyFont="1" applyFill="1" applyBorder="1" applyAlignment="1">
      <alignment horizontal="center" vertical="center" wrapText="1"/>
    </xf>
    <xf numFmtId="14" fontId="101" fillId="4" borderId="0" xfId="0" applyNumberFormat="1" applyFont="1" applyFill="1" applyAlignment="1">
      <alignment horizontal="center" vertical="center"/>
    </xf>
    <xf numFmtId="0" fontId="136" fillId="4" borderId="58" xfId="0" applyFont="1" applyFill="1" applyBorder="1" applyAlignment="1">
      <alignment horizontal="left" vertical="center"/>
    </xf>
    <xf numFmtId="14" fontId="146" fillId="5" borderId="58" xfId="0" applyNumberFormat="1" applyFont="1" applyFill="1" applyBorder="1" applyAlignment="1" applyProtection="1">
      <alignment horizontal="center" vertical="center"/>
      <protection locked="0"/>
    </xf>
    <xf numFmtId="0" fontId="136" fillId="4" borderId="67" xfId="0" applyFont="1" applyFill="1" applyBorder="1" applyAlignment="1">
      <alignment horizontal="left" vertical="center"/>
    </xf>
    <xf numFmtId="0" fontId="136" fillId="4" borderId="68" xfId="0" applyFont="1" applyFill="1" applyBorder="1" applyAlignment="1">
      <alignment horizontal="left" vertical="center"/>
    </xf>
    <xf numFmtId="0" fontId="136" fillId="4" borderId="65" xfId="0" applyFont="1" applyFill="1" applyBorder="1" applyAlignment="1">
      <alignment horizontal="left" vertical="center"/>
    </xf>
    <xf numFmtId="14" fontId="151" fillId="4" borderId="0" xfId="0" applyNumberFormat="1" applyFont="1" applyFill="1" applyAlignment="1">
      <alignment horizontal="center" vertical="center"/>
    </xf>
    <xf numFmtId="0" fontId="126" fillId="4" borderId="61" xfId="1" applyNumberFormat="1" applyFont="1" applyFill="1" applyBorder="1" applyAlignment="1">
      <alignment horizontal="center" vertical="center"/>
    </xf>
    <xf numFmtId="0" fontId="126" fillId="4" borderId="0" xfId="1" applyNumberFormat="1" applyFont="1" applyFill="1" applyBorder="1" applyAlignment="1">
      <alignment horizontal="center" vertical="center"/>
    </xf>
    <xf numFmtId="0" fontId="136" fillId="4" borderId="58" xfId="0" applyFont="1" applyFill="1" applyBorder="1" applyAlignment="1">
      <alignment horizontal="center" vertical="center" wrapText="1"/>
    </xf>
    <xf numFmtId="0" fontId="137" fillId="4" borderId="58" xfId="0" applyFont="1" applyFill="1" applyBorder="1" applyAlignment="1">
      <alignment horizontal="center" vertical="center" wrapText="1"/>
    </xf>
    <xf numFmtId="0" fontId="138" fillId="4" borderId="58" xfId="0" applyFont="1" applyFill="1" applyBorder="1" applyAlignment="1">
      <alignment horizontal="center" vertical="center" wrapText="1"/>
    </xf>
    <xf numFmtId="0" fontId="136" fillId="41" borderId="58" xfId="0" applyFont="1" applyFill="1" applyBorder="1" applyAlignment="1">
      <alignment horizontal="left"/>
    </xf>
    <xf numFmtId="1" fontId="135" fillId="34" borderId="58" xfId="1" applyNumberFormat="1" applyFont="1" applyFill="1" applyBorder="1" applyAlignment="1">
      <alignment horizontal="center" vertical="center"/>
    </xf>
    <xf numFmtId="1" fontId="135" fillId="46" borderId="58" xfId="1" applyNumberFormat="1" applyFont="1" applyFill="1" applyBorder="1" applyAlignment="1">
      <alignment horizontal="center" vertical="center"/>
    </xf>
    <xf numFmtId="1" fontId="139" fillId="12" borderId="58" xfId="1" applyNumberFormat="1" applyFont="1" applyFill="1" applyBorder="1" applyAlignment="1">
      <alignment horizontal="center" vertical="center"/>
    </xf>
    <xf numFmtId="1" fontId="140" fillId="4" borderId="67" xfId="1" applyNumberFormat="1" applyFont="1" applyFill="1" applyBorder="1" applyAlignment="1">
      <alignment horizontal="center" vertical="center"/>
    </xf>
    <xf numFmtId="1" fontId="140" fillId="4" borderId="68" xfId="1" applyNumberFormat="1" applyFont="1" applyFill="1" applyBorder="1" applyAlignment="1">
      <alignment horizontal="center" vertical="center"/>
    </xf>
    <xf numFmtId="1" fontId="140" fillId="4" borderId="65" xfId="1" applyNumberFormat="1" applyFont="1" applyFill="1" applyBorder="1" applyAlignment="1">
      <alignment horizontal="center" vertical="center"/>
    </xf>
    <xf numFmtId="1" fontId="141" fillId="4" borderId="67" xfId="1" applyNumberFormat="1" applyFont="1" applyFill="1" applyBorder="1" applyAlignment="1">
      <alignment horizontal="center" vertical="center"/>
    </xf>
    <xf numFmtId="1" fontId="141" fillId="4" borderId="68" xfId="1" applyNumberFormat="1" applyFont="1" applyFill="1" applyBorder="1" applyAlignment="1">
      <alignment horizontal="center" vertical="center"/>
    </xf>
    <xf numFmtId="1" fontId="141" fillId="4" borderId="65" xfId="1" applyNumberFormat="1" applyFont="1" applyFill="1" applyBorder="1" applyAlignment="1">
      <alignment horizontal="center" vertical="center"/>
    </xf>
    <xf numFmtId="1" fontId="142" fillId="4" borderId="58" xfId="1" applyNumberFormat="1" applyFont="1" applyFill="1" applyBorder="1" applyAlignment="1">
      <alignment horizontal="center" vertical="center"/>
    </xf>
    <xf numFmtId="165" fontId="143" fillId="4" borderId="67" xfId="1" applyFont="1" applyFill="1" applyBorder="1" applyAlignment="1">
      <alignment horizontal="center"/>
    </xf>
    <xf numFmtId="165" fontId="143" fillId="4" borderId="68" xfId="1" applyFont="1" applyFill="1" applyBorder="1" applyAlignment="1">
      <alignment horizontal="center"/>
    </xf>
    <xf numFmtId="165" fontId="143" fillId="4" borderId="65" xfId="1" applyFont="1" applyFill="1" applyBorder="1" applyAlignment="1">
      <alignment horizontal="center"/>
    </xf>
    <xf numFmtId="165" fontId="144" fillId="4" borderId="67" xfId="1" applyFont="1" applyFill="1" applyBorder="1" applyAlignment="1">
      <alignment horizontal="center"/>
    </xf>
    <xf numFmtId="165" fontId="144" fillId="4" borderId="68" xfId="1" applyFont="1" applyFill="1" applyBorder="1" applyAlignment="1">
      <alignment horizontal="center"/>
    </xf>
    <xf numFmtId="165" fontId="144" fillId="4" borderId="65" xfId="1" applyFont="1" applyFill="1" applyBorder="1" applyAlignment="1">
      <alignment horizontal="center"/>
    </xf>
    <xf numFmtId="165" fontId="145" fillId="4" borderId="58" xfId="1" applyFont="1" applyFill="1" applyBorder="1" applyAlignment="1">
      <alignment horizontal="center"/>
    </xf>
    <xf numFmtId="0" fontId="136" fillId="45" borderId="59" xfId="0" applyFont="1" applyFill="1" applyBorder="1" applyAlignment="1">
      <alignment horizontal="center" vertical="center" wrapText="1"/>
    </xf>
    <xf numFmtId="0" fontId="136" fillId="45" borderId="57" xfId="0" applyFont="1" applyFill="1" applyBorder="1" applyAlignment="1">
      <alignment horizontal="center" vertical="center" wrapText="1"/>
    </xf>
    <xf numFmtId="0" fontId="136" fillId="45" borderId="60" xfId="0" applyFont="1" applyFill="1" applyBorder="1" applyAlignment="1">
      <alignment horizontal="center" vertical="center" wrapText="1"/>
    </xf>
    <xf numFmtId="0" fontId="136" fillId="45" borderId="62" xfId="0" applyFont="1" applyFill="1" applyBorder="1" applyAlignment="1">
      <alignment horizontal="center" vertical="center" wrapText="1"/>
    </xf>
    <xf numFmtId="0" fontId="136" fillId="45" borderId="63" xfId="0" applyFont="1" applyFill="1" applyBorder="1" applyAlignment="1">
      <alignment horizontal="center" vertical="center" wrapText="1"/>
    </xf>
    <xf numFmtId="0" fontId="136" fillId="45" borderId="64" xfId="0" applyFont="1" applyFill="1" applyBorder="1" applyAlignment="1">
      <alignment horizontal="center" vertical="center" wrapText="1"/>
    </xf>
    <xf numFmtId="0" fontId="137" fillId="45" borderId="59" xfId="0" applyFont="1" applyFill="1" applyBorder="1" applyAlignment="1">
      <alignment horizontal="center" vertical="center" wrapText="1"/>
    </xf>
    <xf numFmtId="0" fontId="137" fillId="45" borderId="57" xfId="0" applyFont="1" applyFill="1" applyBorder="1" applyAlignment="1">
      <alignment horizontal="center" vertical="center" wrapText="1"/>
    </xf>
    <xf numFmtId="0" fontId="137" fillId="45" borderId="60" xfId="0" applyFont="1" applyFill="1" applyBorder="1" applyAlignment="1">
      <alignment horizontal="center" vertical="center" wrapText="1"/>
    </xf>
    <xf numFmtId="0" fontId="137" fillId="45" borderId="62" xfId="0" applyFont="1" applyFill="1" applyBorder="1" applyAlignment="1">
      <alignment horizontal="center" vertical="center" wrapText="1"/>
    </xf>
    <xf numFmtId="0" fontId="137" fillId="45" borderId="63" xfId="0" applyFont="1" applyFill="1" applyBorder="1" applyAlignment="1">
      <alignment horizontal="center" vertical="center" wrapText="1"/>
    </xf>
    <xf numFmtId="0" fontId="137" fillId="45" borderId="64" xfId="0" applyFont="1" applyFill="1" applyBorder="1" applyAlignment="1">
      <alignment horizontal="center" vertical="center" wrapText="1"/>
    </xf>
    <xf numFmtId="0" fontId="136" fillId="41" borderId="67" xfId="0" applyFont="1" applyFill="1" applyBorder="1" applyAlignment="1">
      <alignment horizontal="left"/>
    </xf>
    <xf numFmtId="0" fontId="136" fillId="41" borderId="68" xfId="0" applyFont="1" applyFill="1" applyBorder="1" applyAlignment="1">
      <alignment horizontal="left"/>
    </xf>
    <xf numFmtId="0" fontId="136" fillId="41" borderId="65" xfId="0" applyFont="1" applyFill="1" applyBorder="1" applyAlignment="1">
      <alignment horizontal="left"/>
    </xf>
    <xf numFmtId="1" fontId="135" fillId="14" borderId="58" xfId="1" applyNumberFormat="1" applyFont="1" applyFill="1" applyBorder="1" applyAlignment="1">
      <alignment horizontal="center" vertical="center"/>
    </xf>
    <xf numFmtId="0" fontId="136" fillId="45" borderId="67" xfId="0" applyFont="1" applyFill="1" applyBorder="1" applyAlignment="1">
      <alignment horizontal="left" vertical="center" wrapText="1"/>
    </xf>
    <xf numFmtId="0" fontId="136" fillId="45" borderId="68" xfId="0" applyFont="1" applyFill="1" applyBorder="1" applyAlignment="1">
      <alignment horizontal="left" vertical="center" wrapText="1"/>
    </xf>
    <xf numFmtId="0" fontId="136" fillId="45" borderId="65" xfId="0" applyFont="1" applyFill="1" applyBorder="1" applyAlignment="1">
      <alignment horizontal="left" vertical="center" wrapText="1"/>
    </xf>
    <xf numFmtId="1" fontId="142" fillId="45" borderId="58" xfId="1" applyNumberFormat="1" applyFont="1" applyFill="1" applyBorder="1" applyAlignment="1">
      <alignment horizontal="center" vertical="center"/>
    </xf>
    <xf numFmtId="1" fontId="128" fillId="12" borderId="31" xfId="0" applyNumberFormat="1" applyFont="1" applyFill="1" applyBorder="1" applyAlignment="1" applyProtection="1">
      <alignment horizontal="center" vertical="center"/>
      <protection hidden="1"/>
    </xf>
    <xf numFmtId="1" fontId="128" fillId="12" borderId="32" xfId="0" applyNumberFormat="1" applyFont="1" applyFill="1" applyBorder="1" applyAlignment="1" applyProtection="1">
      <alignment horizontal="center" vertical="center"/>
      <protection hidden="1"/>
    </xf>
    <xf numFmtId="1" fontId="128" fillId="12" borderId="33" xfId="0" applyNumberFormat="1" applyFont="1" applyFill="1" applyBorder="1" applyAlignment="1" applyProtection="1">
      <alignment horizontal="center" vertical="center"/>
      <protection hidden="1"/>
    </xf>
    <xf numFmtId="166" fontId="27" fillId="12" borderId="31" xfId="0" applyNumberFormat="1" applyFont="1" applyFill="1" applyBorder="1" applyAlignment="1" applyProtection="1">
      <alignment horizontal="left" vertical="center" wrapText="1"/>
      <protection hidden="1"/>
    </xf>
    <xf numFmtId="166" fontId="27" fillId="12" borderId="32" xfId="0" applyNumberFormat="1" applyFont="1" applyFill="1" applyBorder="1" applyAlignment="1" applyProtection="1">
      <alignment horizontal="left" vertical="center" wrapText="1"/>
      <protection hidden="1"/>
    </xf>
    <xf numFmtId="166" fontId="27" fillId="12" borderId="33" xfId="0" applyNumberFormat="1" applyFont="1" applyFill="1" applyBorder="1" applyAlignment="1" applyProtection="1">
      <alignment horizontal="left" vertical="center" wrapText="1"/>
      <protection hidden="1"/>
    </xf>
    <xf numFmtId="166" fontId="116" fillId="12" borderId="31" xfId="0" applyNumberFormat="1" applyFont="1" applyFill="1" applyBorder="1" applyAlignment="1" applyProtection="1">
      <alignment horizontal="center" vertical="center" wrapText="1"/>
      <protection hidden="1"/>
    </xf>
    <xf numFmtId="166" fontId="116" fillId="12" borderId="32" xfId="0" applyNumberFormat="1" applyFont="1" applyFill="1" applyBorder="1" applyAlignment="1" applyProtection="1">
      <alignment horizontal="center" vertical="center" wrapText="1"/>
      <protection hidden="1"/>
    </xf>
    <xf numFmtId="166" fontId="116" fillId="12" borderId="33" xfId="0" applyNumberFormat="1" applyFont="1" applyFill="1" applyBorder="1" applyAlignment="1" applyProtection="1">
      <alignment horizontal="center" vertical="center" wrapText="1"/>
      <protection hidden="1"/>
    </xf>
    <xf numFmtId="166" fontId="122" fillId="5" borderId="31" xfId="0" applyNumberFormat="1" applyFont="1" applyFill="1" applyBorder="1" applyAlignment="1" applyProtection="1">
      <alignment horizontal="center" vertical="center" wrapText="1"/>
      <protection locked="0"/>
    </xf>
    <xf numFmtId="166" fontId="122" fillId="5" borderId="32" xfId="0" applyNumberFormat="1" applyFont="1" applyFill="1" applyBorder="1" applyAlignment="1" applyProtection="1">
      <alignment horizontal="center" vertical="center" wrapText="1"/>
      <protection locked="0"/>
    </xf>
    <xf numFmtId="166" fontId="122" fillId="5" borderId="33" xfId="0" applyNumberFormat="1" applyFont="1" applyFill="1" applyBorder="1" applyAlignment="1" applyProtection="1">
      <alignment horizontal="center" vertical="center" wrapText="1"/>
      <protection locked="0"/>
    </xf>
    <xf numFmtId="9" fontId="131" fillId="5" borderId="31" xfId="2" applyFont="1" applyFill="1" applyBorder="1" applyAlignment="1" applyProtection="1">
      <alignment horizontal="center" vertical="center" wrapText="1"/>
      <protection locked="0"/>
    </xf>
    <xf numFmtId="9" fontId="131" fillId="5" borderId="32" xfId="2" applyFont="1" applyFill="1" applyBorder="1" applyAlignment="1" applyProtection="1">
      <alignment horizontal="center" vertical="center" wrapText="1"/>
      <protection locked="0"/>
    </xf>
    <xf numFmtId="9" fontId="131" fillId="5" borderId="33" xfId="2" applyFont="1" applyFill="1" applyBorder="1" applyAlignment="1" applyProtection="1">
      <alignment horizontal="center" vertical="center" wrapText="1"/>
      <protection locked="0"/>
    </xf>
    <xf numFmtId="166" fontId="123" fillId="5" borderId="31" xfId="0" applyNumberFormat="1" applyFont="1" applyFill="1" applyBorder="1" applyAlignment="1" applyProtection="1">
      <alignment horizontal="left" vertical="center" wrapText="1"/>
      <protection locked="0"/>
    </xf>
    <xf numFmtId="166" fontId="123" fillId="5" borderId="32" xfId="0" applyNumberFormat="1" applyFont="1" applyFill="1" applyBorder="1" applyAlignment="1" applyProtection="1">
      <alignment horizontal="left" vertical="center" wrapText="1"/>
      <protection locked="0"/>
    </xf>
    <xf numFmtId="166" fontId="123" fillId="5" borderId="33" xfId="0" applyNumberFormat="1" applyFont="1" applyFill="1" applyBorder="1" applyAlignment="1" applyProtection="1">
      <alignment horizontal="left" vertical="center" wrapText="1"/>
      <protection locked="0"/>
    </xf>
    <xf numFmtId="0" fontId="22" fillId="12" borderId="11" xfId="0" applyFont="1" applyFill="1" applyBorder="1" applyAlignment="1" applyProtection="1">
      <alignment horizontal="center" vertical="center"/>
      <protection hidden="1"/>
    </xf>
    <xf numFmtId="0" fontId="22" fillId="12" borderId="13" xfId="0" applyFont="1" applyFill="1" applyBorder="1" applyAlignment="1" applyProtection="1">
      <alignment horizontal="center" vertical="center"/>
      <protection hidden="1"/>
    </xf>
    <xf numFmtId="0" fontId="5" fillId="4" borderId="11"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16" fillId="12" borderId="11" xfId="0" applyFont="1" applyFill="1" applyBorder="1" applyAlignment="1" applyProtection="1">
      <alignment horizontal="left" vertical="center" wrapText="1"/>
      <protection hidden="1"/>
    </xf>
    <xf numFmtId="0" fontId="16" fillId="12" borderId="13" xfId="0" applyFont="1" applyFill="1" applyBorder="1" applyAlignment="1" applyProtection="1">
      <alignment horizontal="left" vertical="center" wrapText="1"/>
      <protection hidden="1"/>
    </xf>
    <xf numFmtId="0" fontId="16" fillId="12" borderId="11" xfId="0" applyFont="1" applyFill="1" applyBorder="1" applyAlignment="1" applyProtection="1">
      <alignment horizontal="left" vertical="center"/>
      <protection hidden="1"/>
    </xf>
    <xf numFmtId="0" fontId="16" fillId="12" borderId="13" xfId="0" applyFont="1" applyFill="1" applyBorder="1" applyAlignment="1" applyProtection="1">
      <alignment horizontal="left" vertical="center"/>
      <protection hidden="1"/>
    </xf>
    <xf numFmtId="166" fontId="27" fillId="19" borderId="14" xfId="0" applyNumberFormat="1" applyFont="1" applyFill="1" applyBorder="1" applyAlignment="1" applyProtection="1">
      <alignment horizontal="center" vertical="center" wrapText="1"/>
      <protection locked="0"/>
    </xf>
    <xf numFmtId="3" fontId="21" fillId="0" borderId="14" xfId="3" applyNumberFormat="1" applyFont="1" applyFill="1" applyBorder="1" applyAlignment="1" applyProtection="1">
      <alignment horizontal="center" vertical="center" wrapText="1"/>
    </xf>
    <xf numFmtId="3" fontId="21" fillId="0" borderId="14" xfId="0" applyNumberFormat="1" applyFont="1" applyBorder="1" applyAlignment="1">
      <alignment horizontal="center" vertical="center" wrapText="1"/>
    </xf>
    <xf numFmtId="166" fontId="27" fillId="19" borderId="26" xfId="0" applyNumberFormat="1" applyFont="1" applyFill="1" applyBorder="1" applyAlignment="1" applyProtection="1">
      <alignment horizontal="center" vertical="center" wrapText="1"/>
      <protection locked="0"/>
    </xf>
    <xf numFmtId="166" fontId="27" fillId="19" borderId="30" xfId="0" applyNumberFormat="1" applyFont="1" applyFill="1" applyBorder="1" applyAlignment="1" applyProtection="1">
      <alignment horizontal="center" vertical="center" wrapText="1"/>
      <protection locked="0"/>
    </xf>
    <xf numFmtId="0" fontId="176" fillId="4" borderId="11" xfId="0" applyFont="1" applyFill="1" applyBorder="1" applyAlignment="1">
      <alignment horizontal="center" vertical="center" wrapText="1"/>
    </xf>
    <xf numFmtId="0" fontId="176" fillId="4" borderId="13" xfId="0" applyFont="1" applyFill="1" applyBorder="1" applyAlignment="1">
      <alignment horizontal="center" vertical="center" wrapText="1"/>
    </xf>
    <xf numFmtId="0" fontId="175" fillId="4" borderId="14" xfId="0" applyFont="1" applyFill="1" applyBorder="1" applyAlignment="1">
      <alignment horizontal="center" vertical="center"/>
    </xf>
    <xf numFmtId="0" fontId="13" fillId="5" borderId="11" xfId="0" applyFont="1" applyFill="1" applyBorder="1" applyAlignment="1">
      <alignment vertical="center" wrapText="1"/>
    </xf>
    <xf numFmtId="0" fontId="13" fillId="5" borderId="12" xfId="0" applyFont="1" applyFill="1" applyBorder="1" applyAlignment="1">
      <alignment vertical="center" wrapText="1"/>
    </xf>
    <xf numFmtId="0" fontId="13" fillId="5" borderId="13" xfId="0" applyFont="1" applyFill="1" applyBorder="1" applyAlignment="1">
      <alignment vertical="center" wrapText="1"/>
    </xf>
    <xf numFmtId="9" fontId="61" fillId="5" borderId="11" xfId="2" applyFont="1" applyFill="1" applyBorder="1" applyAlignment="1">
      <alignment horizontal="center" vertical="center"/>
    </xf>
    <xf numFmtId="9" fontId="61" fillId="5" borderId="12" xfId="2" applyFont="1" applyFill="1" applyBorder="1" applyAlignment="1">
      <alignment horizontal="center" vertical="center"/>
    </xf>
    <xf numFmtId="9" fontId="61" fillId="5" borderId="13" xfId="2" applyFont="1" applyFill="1" applyBorder="1" applyAlignment="1">
      <alignment horizontal="center" vertical="center"/>
    </xf>
    <xf numFmtId="1" fontId="61" fillId="5" borderId="11" xfId="0" applyNumberFormat="1" applyFont="1" applyFill="1" applyBorder="1" applyAlignment="1">
      <alignment horizontal="center" vertical="center" wrapText="1"/>
    </xf>
    <xf numFmtId="1" fontId="61" fillId="5" borderId="12" xfId="0" applyNumberFormat="1" applyFont="1" applyFill="1" applyBorder="1" applyAlignment="1">
      <alignment horizontal="center" vertical="center" wrapText="1"/>
    </xf>
    <xf numFmtId="1" fontId="61" fillId="5" borderId="13" xfId="0" applyNumberFormat="1" applyFont="1" applyFill="1" applyBorder="1" applyAlignment="1">
      <alignment horizontal="center" vertical="center" wrapText="1"/>
    </xf>
    <xf numFmtId="9" fontId="61" fillId="5" borderId="11" xfId="2" applyFont="1" applyFill="1" applyBorder="1" applyAlignment="1">
      <alignment horizontal="center" vertical="center" wrapText="1"/>
    </xf>
    <xf numFmtId="9" fontId="61" fillId="5" borderId="12" xfId="2" applyFont="1" applyFill="1" applyBorder="1" applyAlignment="1">
      <alignment horizontal="center" vertical="center" wrapText="1"/>
    </xf>
    <xf numFmtId="9" fontId="61" fillId="5" borderId="13" xfId="2" applyFont="1" applyFill="1" applyBorder="1" applyAlignment="1">
      <alignment horizontal="center" vertical="center" wrapText="1"/>
    </xf>
    <xf numFmtId="1" fontId="61" fillId="5" borderId="11" xfId="0" applyNumberFormat="1" applyFont="1" applyFill="1" applyBorder="1" applyAlignment="1">
      <alignment horizontal="center" vertical="center"/>
    </xf>
    <xf numFmtId="0" fontId="61" fillId="5" borderId="12" xfId="0" applyFont="1" applyFill="1" applyBorder="1" applyAlignment="1">
      <alignment horizontal="center" vertical="center"/>
    </xf>
    <xf numFmtId="0" fontId="61" fillId="5" borderId="13" xfId="0" applyFont="1" applyFill="1" applyBorder="1" applyAlignment="1">
      <alignment horizontal="center" vertical="center"/>
    </xf>
    <xf numFmtId="0" fontId="61" fillId="5" borderId="12" xfId="0" applyFont="1" applyFill="1" applyBorder="1" applyAlignment="1">
      <alignment horizontal="center" vertical="center" wrapText="1"/>
    </xf>
    <xf numFmtId="0" fontId="61" fillId="5" borderId="13" xfId="0" applyFont="1" applyFill="1" applyBorder="1" applyAlignment="1">
      <alignment horizontal="center" vertical="center" wrapText="1"/>
    </xf>
    <xf numFmtId="0" fontId="12" fillId="29" borderId="11" xfId="0" applyFont="1" applyFill="1" applyBorder="1" applyAlignment="1">
      <alignment horizontal="center" vertical="center"/>
    </xf>
    <xf numFmtId="0" fontId="12" fillId="29" borderId="12" xfId="0" applyFont="1" applyFill="1" applyBorder="1" applyAlignment="1">
      <alignment horizontal="center" vertical="center"/>
    </xf>
    <xf numFmtId="0" fontId="12" fillId="29" borderId="13" xfId="0" applyFont="1" applyFill="1" applyBorder="1" applyAlignment="1">
      <alignment horizontal="center" vertical="center"/>
    </xf>
    <xf numFmtId="0" fontId="12" fillId="10" borderId="12" xfId="0" applyFont="1" applyFill="1" applyBorder="1" applyAlignment="1">
      <alignment horizontal="center" vertical="center"/>
    </xf>
    <xf numFmtId="0" fontId="12" fillId="10" borderId="13" xfId="0" applyFont="1" applyFill="1" applyBorder="1" applyAlignment="1">
      <alignment horizontal="center" vertical="center"/>
    </xf>
    <xf numFmtId="0" fontId="187" fillId="31" borderId="92" xfId="0" applyFont="1" applyFill="1" applyBorder="1" applyAlignment="1">
      <alignment horizontal="center" vertical="center"/>
    </xf>
    <xf numFmtId="0" fontId="187" fillId="31" borderId="93" xfId="0" applyFont="1" applyFill="1" applyBorder="1" applyAlignment="1">
      <alignment horizontal="center" vertical="center"/>
    </xf>
    <xf numFmtId="0" fontId="187" fillId="31" borderId="94" xfId="0" applyFont="1" applyFill="1" applyBorder="1" applyAlignment="1">
      <alignment horizontal="center" vertical="center"/>
    </xf>
    <xf numFmtId="0" fontId="15" fillId="47" borderId="92" xfId="0" applyFont="1" applyFill="1" applyBorder="1" applyAlignment="1">
      <alignment horizontal="center" vertical="center"/>
    </xf>
    <xf numFmtId="0" fontId="15" fillId="47" borderId="93" xfId="0" applyFont="1" applyFill="1" applyBorder="1" applyAlignment="1">
      <alignment horizontal="center" vertical="center"/>
    </xf>
    <xf numFmtId="0" fontId="15" fillId="47" borderId="94" xfId="0" applyFont="1" applyFill="1" applyBorder="1" applyAlignment="1">
      <alignment horizontal="center" vertical="center"/>
    </xf>
    <xf numFmtId="0" fontId="15" fillId="29" borderId="92" xfId="0" applyFont="1" applyFill="1" applyBorder="1" applyAlignment="1">
      <alignment horizontal="center" vertical="center"/>
    </xf>
    <xf numFmtId="0" fontId="15" fillId="29" borderId="93" xfId="0" applyFont="1" applyFill="1" applyBorder="1" applyAlignment="1">
      <alignment horizontal="center" vertical="center"/>
    </xf>
    <xf numFmtId="0" fontId="15" fillId="29" borderId="94" xfId="0" applyFont="1" applyFill="1" applyBorder="1" applyAlignment="1">
      <alignment horizontal="center" vertical="center"/>
    </xf>
    <xf numFmtId="0" fontId="15" fillId="28" borderId="92" xfId="0" applyFont="1" applyFill="1" applyBorder="1" applyAlignment="1">
      <alignment horizontal="center" vertical="center"/>
    </xf>
    <xf numFmtId="0" fontId="15" fillId="28" borderId="93" xfId="0" applyFont="1" applyFill="1" applyBorder="1" applyAlignment="1">
      <alignment horizontal="center" vertical="center"/>
    </xf>
    <xf numFmtId="0" fontId="15" fillId="28" borderId="94" xfId="0" applyFont="1" applyFill="1" applyBorder="1" applyAlignment="1">
      <alignment horizontal="center" vertical="center"/>
    </xf>
    <xf numFmtId="0" fontId="15" fillId="38" borderId="92" xfId="0" applyFont="1" applyFill="1" applyBorder="1" applyAlignment="1">
      <alignment horizontal="center" vertical="center"/>
    </xf>
    <xf numFmtId="0" fontId="15" fillId="38" borderId="93" xfId="0" applyFont="1" applyFill="1" applyBorder="1" applyAlignment="1">
      <alignment horizontal="center" vertical="center"/>
    </xf>
    <xf numFmtId="0" fontId="15" fillId="38" borderId="94" xfId="0" applyFont="1" applyFill="1" applyBorder="1" applyAlignment="1">
      <alignment horizontal="center" vertical="center"/>
    </xf>
    <xf numFmtId="0" fontId="66" fillId="48" borderId="92" xfId="0" applyFont="1" applyFill="1" applyBorder="1" applyAlignment="1">
      <alignment horizontal="center" vertical="center"/>
    </xf>
    <xf numFmtId="0" fontId="66" fillId="48" borderId="93" xfId="0" applyFont="1" applyFill="1" applyBorder="1" applyAlignment="1">
      <alignment horizontal="center" vertical="center"/>
    </xf>
    <xf numFmtId="0" fontId="66" fillId="48" borderId="94" xfId="0" applyFont="1" applyFill="1" applyBorder="1" applyAlignment="1">
      <alignment horizontal="center" vertical="center"/>
    </xf>
    <xf numFmtId="0" fontId="136" fillId="31" borderId="92" xfId="0" applyFont="1" applyFill="1" applyBorder="1" applyAlignment="1">
      <alignment horizontal="center" vertical="center"/>
    </xf>
    <xf numFmtId="0" fontId="136" fillId="31" borderId="93" xfId="0" applyFont="1" applyFill="1" applyBorder="1" applyAlignment="1">
      <alignment horizontal="center" vertical="center"/>
    </xf>
    <xf numFmtId="0" fontId="136" fillId="31" borderId="94" xfId="0" applyFont="1" applyFill="1" applyBorder="1" applyAlignment="1">
      <alignment horizontal="center" vertical="center"/>
    </xf>
    <xf numFmtId="0" fontId="0" fillId="48" borderId="15" xfId="0" applyFill="1" applyBorder="1" applyAlignment="1">
      <alignment horizontal="center"/>
    </xf>
    <xf numFmtId="0" fontId="15" fillId="5" borderId="93" xfId="0" applyFont="1" applyFill="1" applyBorder="1" applyAlignment="1">
      <alignment horizontal="left"/>
    </xf>
    <xf numFmtId="0" fontId="15" fillId="5" borderId="94" xfId="0" applyFont="1" applyFill="1" applyBorder="1" applyAlignment="1">
      <alignment horizontal="left"/>
    </xf>
    <xf numFmtId="0" fontId="22" fillId="5" borderId="92" xfId="0" applyFont="1" applyFill="1" applyBorder="1" applyAlignment="1">
      <alignment horizontal="center"/>
    </xf>
    <xf numFmtId="0" fontId="22" fillId="5" borderId="93" xfId="0" applyFont="1" applyFill="1" applyBorder="1" applyAlignment="1">
      <alignment horizontal="center"/>
    </xf>
    <xf numFmtId="0" fontId="22" fillId="5" borderId="94" xfId="0" applyFont="1" applyFill="1" applyBorder="1" applyAlignment="1">
      <alignment horizontal="center"/>
    </xf>
    <xf numFmtId="0" fontId="0" fillId="28" borderId="15" xfId="0" applyFill="1" applyBorder="1" applyAlignment="1">
      <alignment horizontal="center"/>
    </xf>
    <xf numFmtId="0" fontId="0" fillId="38" borderId="15" xfId="0" applyFill="1" applyBorder="1" applyAlignment="1">
      <alignment horizontal="center"/>
    </xf>
    <xf numFmtId="0" fontId="187" fillId="31" borderId="92" xfId="0" applyFont="1" applyFill="1" applyBorder="1" applyAlignment="1">
      <alignment horizontal="center"/>
    </xf>
    <xf numFmtId="0" fontId="187" fillId="31" borderId="93" xfId="0" applyFont="1" applyFill="1" applyBorder="1" applyAlignment="1">
      <alignment horizontal="center"/>
    </xf>
    <xf numFmtId="0" fontId="187" fillId="31" borderId="94" xfId="0" applyFont="1" applyFill="1" applyBorder="1" applyAlignment="1">
      <alignment horizontal="center"/>
    </xf>
    <xf numFmtId="0" fontId="136" fillId="31" borderId="92" xfId="0" applyFont="1" applyFill="1" applyBorder="1" applyAlignment="1">
      <alignment horizontal="center"/>
    </xf>
    <xf numFmtId="0" fontId="136" fillId="31" borderId="93" xfId="0" applyFont="1" applyFill="1" applyBorder="1" applyAlignment="1">
      <alignment horizontal="center"/>
    </xf>
    <xf numFmtId="0" fontId="136" fillId="31" borderId="94" xfId="0" applyFont="1" applyFill="1" applyBorder="1" applyAlignment="1">
      <alignment horizontal="center"/>
    </xf>
    <xf numFmtId="0" fontId="0" fillId="19" borderId="15" xfId="0" applyFill="1" applyBorder="1" applyAlignment="1">
      <alignment horizontal="center"/>
    </xf>
    <xf numFmtId="0" fontId="0" fillId="29" borderId="15" xfId="0" applyFill="1" applyBorder="1" applyAlignment="1">
      <alignment horizontal="center"/>
    </xf>
    <xf numFmtId="0" fontId="62" fillId="14" borderId="17" xfId="0" applyFont="1" applyFill="1" applyBorder="1" applyAlignment="1">
      <alignment horizontal="left"/>
    </xf>
    <xf numFmtId="0" fontId="62" fillId="14" borderId="28" xfId="0" applyFont="1" applyFill="1" applyBorder="1" applyAlignment="1">
      <alignment horizontal="left"/>
    </xf>
    <xf numFmtId="0" fontId="62" fillId="14" borderId="29" xfId="0" applyFont="1" applyFill="1" applyBorder="1" applyAlignment="1">
      <alignment horizontal="left"/>
    </xf>
    <xf numFmtId="0" fontId="62" fillId="14" borderId="15" xfId="1" applyNumberFormat="1" applyFont="1" applyFill="1" applyBorder="1" applyAlignment="1">
      <alignment horizontal="center" vertical="center"/>
    </xf>
    <xf numFmtId="0" fontId="182" fillId="5" borderId="0" xfId="0" applyFont="1" applyFill="1" applyAlignment="1">
      <alignment horizontal="center" vertical="center"/>
    </xf>
    <xf numFmtId="0" fontId="11" fillId="5" borderId="17" xfId="0" applyFont="1" applyFill="1" applyBorder="1" applyAlignment="1">
      <alignment horizontal="left"/>
    </xf>
    <xf numFmtId="0" fontId="11" fillId="5" borderId="28" xfId="0" applyFont="1" applyFill="1" applyBorder="1" applyAlignment="1">
      <alignment horizontal="left"/>
    </xf>
    <xf numFmtId="0" fontId="11" fillId="5" borderId="29" xfId="0" applyFont="1" applyFill="1" applyBorder="1" applyAlignment="1">
      <alignment horizontal="left"/>
    </xf>
    <xf numFmtId="0" fontId="11" fillId="5" borderId="15" xfId="1" applyNumberFormat="1" applyFont="1" applyFill="1" applyBorder="1" applyAlignment="1">
      <alignment horizontal="center" vertical="center"/>
    </xf>
    <xf numFmtId="0" fontId="187" fillId="31" borderId="28" xfId="0" applyFont="1" applyFill="1" applyBorder="1" applyAlignment="1">
      <alignment horizontal="left"/>
    </xf>
    <xf numFmtId="0" fontId="187" fillId="31" borderId="29" xfId="0" applyFont="1" applyFill="1" applyBorder="1" applyAlignment="1">
      <alignment horizontal="left"/>
    </xf>
    <xf numFmtId="170" fontId="187" fillId="31" borderId="15" xfId="1" applyNumberFormat="1" applyFont="1" applyFill="1" applyBorder="1" applyAlignment="1">
      <alignment horizontal="center" vertical="center"/>
    </xf>
    <xf numFmtId="0" fontId="185" fillId="5" borderId="92" xfId="0" applyFont="1" applyFill="1" applyBorder="1" applyAlignment="1">
      <alignment horizontal="center"/>
    </xf>
    <xf numFmtId="0" fontId="185" fillId="5" borderId="93" xfId="0" applyFont="1" applyFill="1" applyBorder="1" applyAlignment="1">
      <alignment horizontal="center"/>
    </xf>
    <xf numFmtId="0" fontId="185" fillId="5" borderId="94" xfId="0" applyFont="1" applyFill="1" applyBorder="1" applyAlignment="1">
      <alignment horizontal="center"/>
    </xf>
    <xf numFmtId="0" fontId="15" fillId="5" borderId="92" xfId="0" applyFont="1" applyFill="1" applyBorder="1" applyAlignment="1">
      <alignment horizontal="left" wrapText="1"/>
    </xf>
    <xf numFmtId="0" fontId="15" fillId="5" borderId="93" xfId="0" applyFont="1" applyFill="1" applyBorder="1" applyAlignment="1">
      <alignment horizontal="left" wrapText="1"/>
    </xf>
    <xf numFmtId="0" fontId="15" fillId="5" borderId="94" xfId="0" applyFont="1" applyFill="1" applyBorder="1" applyAlignment="1">
      <alignment horizontal="left" wrapText="1"/>
    </xf>
    <xf numFmtId="2" fontId="22" fillId="5" borderId="92" xfId="0" applyNumberFormat="1" applyFont="1" applyFill="1" applyBorder="1" applyAlignment="1">
      <alignment horizontal="center" vertical="center"/>
    </xf>
    <xf numFmtId="2" fontId="22" fillId="5" borderId="93" xfId="0" applyNumberFormat="1" applyFont="1" applyFill="1" applyBorder="1" applyAlignment="1">
      <alignment horizontal="center" vertical="center"/>
    </xf>
    <xf numFmtId="2" fontId="22" fillId="5" borderId="94" xfId="0" applyNumberFormat="1" applyFont="1" applyFill="1" applyBorder="1" applyAlignment="1">
      <alignment horizontal="center" vertical="center"/>
    </xf>
    <xf numFmtId="9" fontId="22" fillId="5" borderId="92" xfId="0" applyNumberFormat="1" applyFont="1" applyFill="1" applyBorder="1" applyAlignment="1">
      <alignment horizontal="center" vertical="center"/>
    </xf>
    <xf numFmtId="9" fontId="22" fillId="5" borderId="93" xfId="0" applyNumberFormat="1" applyFont="1" applyFill="1" applyBorder="1" applyAlignment="1">
      <alignment horizontal="center" vertical="center"/>
    </xf>
    <xf numFmtId="9" fontId="22" fillId="5" borderId="94" xfId="0" applyNumberFormat="1" applyFont="1" applyFill="1" applyBorder="1" applyAlignment="1">
      <alignment horizontal="center" vertical="center"/>
    </xf>
    <xf numFmtId="0" fontId="16" fillId="5" borderId="92" xfId="0" applyFont="1" applyFill="1" applyBorder="1" applyAlignment="1">
      <alignment horizontal="left" vertical="center"/>
    </xf>
    <xf numFmtId="0" fontId="16" fillId="5" borderId="93" xfId="0" applyFont="1" applyFill="1" applyBorder="1" applyAlignment="1">
      <alignment horizontal="left" vertical="center"/>
    </xf>
    <xf numFmtId="0" fontId="16" fillId="5" borderId="94" xfId="0" applyFont="1" applyFill="1" applyBorder="1" applyAlignment="1">
      <alignment horizontal="left" vertical="center"/>
    </xf>
    <xf numFmtId="170" fontId="9" fillId="5" borderId="92" xfId="1" applyNumberFormat="1" applyFont="1" applyFill="1" applyBorder="1" applyAlignment="1">
      <alignment horizontal="center" vertical="center"/>
    </xf>
    <xf numFmtId="170" fontId="9" fillId="5" borderId="93" xfId="1" applyNumberFormat="1" applyFont="1" applyFill="1" applyBorder="1" applyAlignment="1">
      <alignment horizontal="center" vertical="center"/>
    </xf>
    <xf numFmtId="170" fontId="9" fillId="5" borderId="94" xfId="1" applyNumberFormat="1" applyFont="1" applyFill="1" applyBorder="1" applyAlignment="1">
      <alignment horizontal="center" vertical="center"/>
    </xf>
    <xf numFmtId="0" fontId="16" fillId="5" borderId="70" xfId="0" applyFont="1" applyFill="1" applyBorder="1" applyAlignment="1">
      <alignment horizontal="left" vertical="center"/>
    </xf>
    <xf numFmtId="0" fontId="16" fillId="5" borderId="71" xfId="0" applyFont="1" applyFill="1" applyBorder="1" applyAlignment="1">
      <alignment horizontal="left" vertical="center"/>
    </xf>
    <xf numFmtId="0" fontId="16" fillId="5" borderId="72" xfId="0" applyFont="1" applyFill="1" applyBorder="1" applyAlignment="1">
      <alignment horizontal="left" vertical="center"/>
    </xf>
    <xf numFmtId="0" fontId="16" fillId="5" borderId="73" xfId="0" applyFont="1" applyFill="1" applyBorder="1" applyAlignment="1">
      <alignment horizontal="left" vertical="center"/>
    </xf>
    <xf numFmtId="0" fontId="16" fillId="5" borderId="0" xfId="0" applyFont="1" applyFill="1" applyAlignment="1">
      <alignment horizontal="left" vertical="center"/>
    </xf>
    <xf numFmtId="0" fontId="16" fillId="5" borderId="74" xfId="0" applyFont="1" applyFill="1" applyBorder="1" applyAlignment="1">
      <alignment horizontal="left" vertical="center"/>
    </xf>
    <xf numFmtId="0" fontId="16" fillId="5" borderId="75" xfId="0" applyFont="1" applyFill="1" applyBorder="1" applyAlignment="1">
      <alignment horizontal="left" vertical="center"/>
    </xf>
    <xf numFmtId="0" fontId="16" fillId="5" borderId="76" xfId="0" applyFont="1" applyFill="1" applyBorder="1" applyAlignment="1">
      <alignment horizontal="left" vertical="center"/>
    </xf>
    <xf numFmtId="0" fontId="16" fillId="5" borderId="77" xfId="0" applyFont="1" applyFill="1" applyBorder="1" applyAlignment="1">
      <alignment horizontal="left" vertical="center"/>
    </xf>
    <xf numFmtId="0" fontId="9" fillId="40" borderId="0" xfId="0" applyFont="1" applyFill="1" applyAlignment="1">
      <alignment horizontal="right" vertical="center" wrapText="1"/>
    </xf>
    <xf numFmtId="0" fontId="56" fillId="40" borderId="0" xfId="0" applyFont="1" applyFill="1" applyAlignment="1">
      <alignment horizontal="right" vertical="center" wrapText="1"/>
    </xf>
    <xf numFmtId="0" fontId="57" fillId="40" borderId="0" xfId="0" applyFont="1" applyFill="1" applyAlignment="1">
      <alignment horizontal="right" vertical="center"/>
    </xf>
    <xf numFmtId="0" fontId="58" fillId="40" borderId="0" xfId="0" applyFont="1" applyFill="1" applyAlignment="1">
      <alignment horizontal="right" vertical="center"/>
    </xf>
    <xf numFmtId="168" fontId="59" fillId="27" borderId="0" xfId="0" applyNumberFormat="1" applyFont="1" applyFill="1" applyAlignment="1">
      <alignment horizontal="right" vertical="center"/>
    </xf>
    <xf numFmtId="0" fontId="63" fillId="40" borderId="0" xfId="0" applyFont="1" applyFill="1" applyAlignment="1">
      <alignment horizontal="center" wrapText="1"/>
    </xf>
    <xf numFmtId="0" fontId="164" fillId="32" borderId="34" xfId="0" applyFont="1" applyFill="1" applyBorder="1" applyAlignment="1" applyProtection="1">
      <alignment horizontal="center" vertical="center" wrapText="1"/>
      <protection hidden="1"/>
    </xf>
    <xf numFmtId="0" fontId="164" fillId="13" borderId="79" xfId="0" applyFont="1" applyFill="1" applyBorder="1" applyAlignment="1" applyProtection="1">
      <alignment horizontal="center" vertical="center" wrapText="1"/>
      <protection hidden="1"/>
    </xf>
    <xf numFmtId="0" fontId="164" fillId="13" borderId="80" xfId="0" applyFont="1" applyFill="1" applyBorder="1" applyAlignment="1" applyProtection="1">
      <alignment horizontal="center" vertical="center" wrapText="1"/>
      <protection hidden="1"/>
    </xf>
    <xf numFmtId="0" fontId="19" fillId="0" borderId="0" xfId="0" applyFont="1" applyAlignment="1" applyProtection="1">
      <alignment horizontal="center"/>
      <protection hidden="1"/>
    </xf>
    <xf numFmtId="0" fontId="24" fillId="14" borderId="11" xfId="0" applyFont="1" applyFill="1" applyBorder="1" applyAlignment="1">
      <alignment horizontal="center"/>
    </xf>
    <xf numFmtId="0" fontId="24" fillId="14" borderId="13" xfId="0" applyFont="1" applyFill="1" applyBorder="1" applyAlignment="1">
      <alignment horizontal="center"/>
    </xf>
    <xf numFmtId="0" fontId="24" fillId="0" borderId="0" xfId="0" applyFont="1" applyAlignment="1">
      <alignment horizontal="center"/>
    </xf>
    <xf numFmtId="0" fontId="46" fillId="24" borderId="38" xfId="0" applyFont="1" applyFill="1" applyBorder="1" applyAlignment="1">
      <alignment horizontal="center" vertical="center" wrapText="1"/>
    </xf>
    <xf numFmtId="0" fontId="44" fillId="15" borderId="35" xfId="0" applyFont="1" applyFill="1" applyBorder="1" applyAlignment="1">
      <alignment horizontal="center" vertical="center" wrapText="1"/>
    </xf>
    <xf numFmtId="0" fontId="44" fillId="15" borderId="39" xfId="0" applyFont="1" applyFill="1" applyBorder="1" applyAlignment="1">
      <alignment horizontal="center" vertical="center" wrapText="1"/>
    </xf>
    <xf numFmtId="0" fontId="21" fillId="5" borderId="46" xfId="0" applyFont="1" applyFill="1" applyBorder="1" applyAlignment="1">
      <alignment horizontal="center"/>
    </xf>
    <xf numFmtId="0" fontId="21" fillId="5" borderId="42" xfId="0" applyFont="1" applyFill="1" applyBorder="1" applyAlignment="1">
      <alignment horizontal="center"/>
    </xf>
    <xf numFmtId="9" fontId="21" fillId="5" borderId="43" xfId="2" applyFont="1" applyFill="1" applyBorder="1" applyAlignment="1">
      <alignment horizontal="center" vertical="center"/>
    </xf>
    <xf numFmtId="9" fontId="21" fillId="5" borderId="44" xfId="2" applyFont="1" applyFill="1" applyBorder="1" applyAlignment="1">
      <alignment horizontal="center" vertical="center"/>
    </xf>
    <xf numFmtId="0" fontId="21" fillId="0" borderId="47" xfId="0" applyFont="1" applyBorder="1" applyAlignment="1">
      <alignment horizontal="center"/>
    </xf>
    <xf numFmtId="0" fontId="21" fillId="0" borderId="48" xfId="0" applyFont="1" applyBorder="1" applyAlignment="1">
      <alignment horizontal="center"/>
    </xf>
    <xf numFmtId="0" fontId="21" fillId="5" borderId="35" xfId="0" applyFont="1" applyFill="1" applyBorder="1" applyAlignment="1">
      <alignment horizontal="center"/>
    </xf>
    <xf numFmtId="0" fontId="21" fillId="5" borderId="39" xfId="0" applyFont="1" applyFill="1" applyBorder="1" applyAlignment="1">
      <alignment horizontal="center"/>
    </xf>
    <xf numFmtId="1" fontId="21" fillId="5" borderId="43" xfId="2" applyNumberFormat="1" applyFont="1" applyFill="1" applyBorder="1" applyAlignment="1">
      <alignment horizontal="center" vertical="center"/>
    </xf>
    <xf numFmtId="1" fontId="21" fillId="5" borderId="44" xfId="2" applyNumberFormat="1" applyFont="1" applyFill="1" applyBorder="1" applyAlignment="1">
      <alignment horizontal="center" vertical="center"/>
    </xf>
    <xf numFmtId="9" fontId="21" fillId="5" borderId="35" xfId="2" applyFont="1" applyFill="1" applyBorder="1" applyAlignment="1">
      <alignment horizontal="center" vertical="center"/>
    </xf>
    <xf numFmtId="9" fontId="21" fillId="5" borderId="39" xfId="2" applyFont="1" applyFill="1" applyBorder="1" applyAlignment="1">
      <alignment horizontal="center" vertical="center"/>
    </xf>
    <xf numFmtId="0" fontId="44" fillId="15" borderId="35" xfId="0" applyFont="1" applyFill="1" applyBorder="1" applyAlignment="1">
      <alignment horizontal="left" vertical="center" wrapText="1"/>
    </xf>
    <xf numFmtId="0" fontId="44" fillId="15" borderId="38" xfId="0" applyFont="1" applyFill="1" applyBorder="1" applyAlignment="1">
      <alignment horizontal="left" vertical="center" wrapText="1"/>
    </xf>
    <xf numFmtId="0" fontId="44" fillId="15" borderId="39" xfId="0" applyFont="1" applyFill="1" applyBorder="1" applyAlignment="1">
      <alignment horizontal="left" vertical="center" wrapText="1"/>
    </xf>
    <xf numFmtId="166" fontId="43" fillId="5" borderId="8" xfId="0" applyNumberFormat="1" applyFont="1" applyFill="1" applyBorder="1" applyAlignment="1">
      <alignment horizontal="center" wrapText="1"/>
    </xf>
    <xf numFmtId="166" fontId="43" fillId="5" borderId="9" xfId="0" applyNumberFormat="1" applyFont="1" applyFill="1" applyBorder="1" applyAlignment="1">
      <alignment horizontal="center" wrapText="1"/>
    </xf>
    <xf numFmtId="166" fontId="43" fillId="5" borderId="10" xfId="0" applyNumberFormat="1" applyFont="1" applyFill="1" applyBorder="1" applyAlignment="1">
      <alignment horizontal="center" wrapText="1"/>
    </xf>
    <xf numFmtId="166" fontId="43" fillId="5" borderId="11" xfId="0" applyNumberFormat="1" applyFont="1" applyFill="1" applyBorder="1" applyAlignment="1">
      <alignment horizontal="center" wrapText="1"/>
    </xf>
    <xf numFmtId="166" fontId="43" fillId="5" borderId="12" xfId="0" applyNumberFormat="1" applyFont="1" applyFill="1" applyBorder="1" applyAlignment="1">
      <alignment horizontal="center" wrapText="1"/>
    </xf>
    <xf numFmtId="166" fontId="43" fillId="5" borderId="13" xfId="0" applyNumberFormat="1" applyFont="1" applyFill="1" applyBorder="1" applyAlignment="1">
      <alignment horizontal="center" wrapText="1"/>
    </xf>
    <xf numFmtId="0" fontId="46" fillId="24" borderId="35" xfId="0" applyFont="1" applyFill="1" applyBorder="1" applyAlignment="1">
      <alignment horizontal="left" vertical="center" wrapText="1"/>
    </xf>
    <xf numFmtId="0" fontId="46" fillId="24" borderId="38" xfId="0" applyFont="1" applyFill="1" applyBorder="1" applyAlignment="1">
      <alignment horizontal="left" vertical="center" wrapText="1"/>
    </xf>
    <xf numFmtId="0" fontId="21" fillId="5" borderId="43" xfId="0" applyFont="1" applyFill="1" applyBorder="1" applyAlignment="1">
      <alignment horizontal="left" vertical="center"/>
    </xf>
    <xf numFmtId="0" fontId="21" fillId="5" borderId="0" xfId="0" applyFont="1" applyFill="1" applyAlignment="1">
      <alignment horizontal="left" vertical="center"/>
    </xf>
    <xf numFmtId="0" fontId="21" fillId="5" borderId="44" xfId="0" applyFont="1" applyFill="1" applyBorder="1" applyAlignment="1">
      <alignment horizontal="left" vertical="center"/>
    </xf>
    <xf numFmtId="1" fontId="21" fillId="5" borderId="46" xfId="0" applyNumberFormat="1" applyFont="1" applyFill="1" applyBorder="1" applyAlignment="1">
      <alignment horizontal="center" vertical="center"/>
    </xf>
    <xf numFmtId="1" fontId="21" fillId="5" borderId="42" xfId="0" applyNumberFormat="1" applyFont="1" applyFill="1" applyBorder="1" applyAlignment="1">
      <alignment horizontal="center" vertical="center"/>
    </xf>
    <xf numFmtId="9" fontId="21" fillId="5" borderId="43" xfId="0" applyNumberFormat="1" applyFont="1" applyFill="1" applyBorder="1" applyAlignment="1">
      <alignment horizontal="center" vertical="center"/>
    </xf>
    <xf numFmtId="9" fontId="21" fillId="5" borderId="44" xfId="0" applyNumberFormat="1" applyFont="1" applyFill="1" applyBorder="1" applyAlignment="1">
      <alignment horizontal="center" vertical="center"/>
    </xf>
    <xf numFmtId="1" fontId="35" fillId="5" borderId="43" xfId="0" applyNumberFormat="1" applyFont="1" applyFill="1" applyBorder="1" applyAlignment="1">
      <alignment horizontal="center" vertical="center"/>
    </xf>
    <xf numFmtId="1" fontId="35" fillId="5" borderId="44" xfId="0" applyNumberFormat="1" applyFont="1" applyFill="1" applyBorder="1" applyAlignment="1">
      <alignment horizontal="center" vertical="center"/>
    </xf>
    <xf numFmtId="9" fontId="21" fillId="5" borderId="47" xfId="0" applyNumberFormat="1" applyFont="1" applyFill="1" applyBorder="1" applyAlignment="1">
      <alignment horizontal="center" vertical="center"/>
    </xf>
    <xf numFmtId="9" fontId="21" fillId="5" borderId="48" xfId="0" applyNumberFormat="1" applyFont="1" applyFill="1" applyBorder="1" applyAlignment="1">
      <alignment horizontal="center" vertical="center"/>
    </xf>
    <xf numFmtId="9" fontId="35" fillId="5" borderId="47" xfId="0" applyNumberFormat="1" applyFont="1" applyFill="1" applyBorder="1" applyAlignment="1">
      <alignment horizontal="center" vertical="center"/>
    </xf>
    <xf numFmtId="9" fontId="35" fillId="5" borderId="48" xfId="0" applyNumberFormat="1" applyFont="1" applyFill="1" applyBorder="1" applyAlignment="1">
      <alignment horizontal="center" vertical="center"/>
    </xf>
    <xf numFmtId="9" fontId="35" fillId="5" borderId="46" xfId="2" applyFont="1" applyFill="1" applyBorder="1" applyAlignment="1">
      <alignment horizontal="center" vertical="center"/>
    </xf>
    <xf numFmtId="9" fontId="35" fillId="5" borderId="42" xfId="2" applyFont="1" applyFill="1" applyBorder="1" applyAlignment="1">
      <alignment horizontal="center" vertical="center"/>
    </xf>
    <xf numFmtId="9" fontId="35" fillId="5" borderId="47" xfId="2" applyFont="1" applyFill="1" applyBorder="1" applyAlignment="1">
      <alignment horizontal="center" vertical="center"/>
    </xf>
    <xf numFmtId="9" fontId="35" fillId="5" borderId="48" xfId="2" applyFont="1" applyFill="1" applyBorder="1" applyAlignment="1">
      <alignment horizontal="center" vertical="center"/>
    </xf>
    <xf numFmtId="0" fontId="35" fillId="5" borderId="46" xfId="0" applyFont="1" applyFill="1" applyBorder="1" applyAlignment="1">
      <alignment horizontal="center" vertical="center" wrapText="1"/>
    </xf>
    <xf numFmtId="0" fontId="35" fillId="5" borderId="42" xfId="0" applyFont="1" applyFill="1" applyBorder="1" applyAlignment="1">
      <alignment horizontal="center" vertical="center" wrapText="1"/>
    </xf>
    <xf numFmtId="0" fontId="35" fillId="5" borderId="47" xfId="0" applyFont="1" applyFill="1" applyBorder="1" applyAlignment="1">
      <alignment horizontal="center" vertical="center" wrapText="1"/>
    </xf>
    <xf numFmtId="0" fontId="35" fillId="5" borderId="48" xfId="0" applyFont="1" applyFill="1" applyBorder="1" applyAlignment="1">
      <alignment horizontal="center" vertical="center" wrapText="1"/>
    </xf>
    <xf numFmtId="0" fontId="35" fillId="5" borderId="43" xfId="0" applyFont="1" applyFill="1" applyBorder="1" applyAlignment="1">
      <alignment horizontal="center" vertical="center" wrapText="1"/>
    </xf>
    <xf numFmtId="0" fontId="35" fillId="5" borderId="44" xfId="0" applyFont="1" applyFill="1" applyBorder="1" applyAlignment="1">
      <alignment horizontal="center" vertical="center" wrapText="1"/>
    </xf>
  </cellXfs>
  <cellStyles count="15">
    <cellStyle name="Comma" xfId="1" builtinId="3"/>
    <cellStyle name="Hyperlink" xfId="14" builtinId="8"/>
    <cellStyle name="Milliers 2" xfId="11" xr:uid="{54CD2B7F-C9CC-49AA-BC44-9014B2F32D15}"/>
    <cellStyle name="Normal" xfId="0" builtinId="0"/>
    <cellStyle name="Normal 11" xfId="6" xr:uid="{00000000-0005-0000-0000-000003000000}"/>
    <cellStyle name="Normal_Jordan_Model_v2.3" xfId="9" xr:uid="{00000000-0005-0000-0000-000004000000}"/>
    <cellStyle name="Note" xfId="3" builtinId="10"/>
    <cellStyle name="Note 2" xfId="5" xr:uid="{00000000-0005-0000-0000-000005000000}"/>
    <cellStyle name="Note 2 2" xfId="10" xr:uid="{91A09AE9-44A5-49D7-8397-860956B6E6DD}"/>
    <cellStyle name="Note 2 2 2" xfId="7" xr:uid="{00000000-0005-0000-0000-000006000000}"/>
    <cellStyle name="Note 2 2 2 2" xfId="12" xr:uid="{6643B6A1-D343-478B-8CE3-EA0878851EA6}"/>
    <cellStyle name="Note 2 2 3" xfId="13" xr:uid="{DEF73A16-B2C9-4BDC-818C-629AD44FAE08}"/>
    <cellStyle name="Output" xfId="8" builtinId="21"/>
    <cellStyle name="Output 3" xfId="4" xr:uid="{00000000-0005-0000-0000-000007000000}"/>
    <cellStyle name="Percent" xfId="2" builtinId="5"/>
  </cellStyles>
  <dxfs count="1211">
    <dxf>
      <fill>
        <patternFill>
          <bgColor rgb="FFFF9999"/>
        </patternFill>
      </fill>
    </dxf>
    <dxf>
      <fill>
        <patternFill>
          <bgColor theme="6" tint="0.59996337778862885"/>
        </patternFill>
      </fill>
    </dxf>
    <dxf>
      <fill>
        <patternFill>
          <bgColor theme="9" tint="0.79998168889431442"/>
        </patternFill>
      </fill>
    </dxf>
    <dxf>
      <fill>
        <patternFill>
          <bgColor theme="9"/>
        </patternFill>
      </fill>
    </dxf>
    <dxf>
      <fill>
        <patternFill>
          <bgColor theme="7"/>
        </patternFill>
      </fill>
    </dxf>
    <dxf>
      <fill>
        <patternFill>
          <bgColor theme="5"/>
        </patternFill>
      </fill>
    </dxf>
    <dxf>
      <fill>
        <patternFill>
          <bgColor rgb="FFC00000"/>
        </patternFill>
      </fill>
    </dxf>
    <dxf>
      <fill>
        <patternFill>
          <bgColor theme="9"/>
        </patternFill>
      </fill>
    </dxf>
    <dxf>
      <fill>
        <patternFill>
          <bgColor theme="9"/>
        </patternFill>
      </fill>
    </dxf>
    <dxf>
      <fill>
        <patternFill>
          <bgColor theme="7"/>
        </patternFill>
      </fill>
    </dxf>
    <dxf>
      <font>
        <color theme="0"/>
      </font>
      <fill>
        <patternFill>
          <bgColor rgb="FFC00000"/>
        </patternFill>
      </fill>
    </dxf>
    <dxf>
      <font>
        <color theme="0"/>
      </font>
      <fill>
        <patternFill>
          <bgColor rgb="FFC00000"/>
        </patternFill>
      </fill>
    </dxf>
    <dxf>
      <fill>
        <patternFill>
          <bgColor theme="9"/>
        </patternFill>
      </fill>
    </dxf>
    <dxf>
      <fill>
        <patternFill>
          <bgColor theme="9"/>
        </patternFill>
      </fill>
    </dxf>
    <dxf>
      <fill>
        <patternFill>
          <bgColor theme="7"/>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8"/>
        </patternFill>
      </fill>
    </dxf>
    <dxf>
      <fill>
        <patternFill>
          <bgColor theme="9"/>
        </patternFill>
      </fill>
    </dxf>
    <dxf>
      <fill>
        <patternFill>
          <bgColor rgb="FFFFC000"/>
        </patternFill>
      </fill>
    </dxf>
    <dxf>
      <font>
        <color theme="0"/>
      </font>
      <fill>
        <patternFill>
          <bgColor rgb="FFC00000"/>
        </patternFill>
      </fill>
    </dxf>
    <dxf>
      <fill>
        <patternFill>
          <bgColor theme="9"/>
        </patternFill>
      </fill>
    </dxf>
    <dxf>
      <fill>
        <patternFill>
          <bgColor theme="9"/>
        </patternFill>
      </fill>
    </dxf>
    <dxf>
      <font>
        <b/>
        <i val="0"/>
      </font>
      <fill>
        <patternFill>
          <bgColor theme="9"/>
        </patternFill>
      </fill>
    </dxf>
    <dxf>
      <font>
        <color theme="0"/>
      </font>
      <fill>
        <patternFill>
          <bgColor rgb="FFC00000"/>
        </patternFill>
      </fill>
    </dxf>
    <dxf>
      <fill>
        <patternFill>
          <bgColor theme="9"/>
        </patternFill>
      </fill>
    </dxf>
    <dxf>
      <fill>
        <patternFill>
          <bgColor theme="9"/>
        </patternFill>
      </fill>
    </dxf>
    <dxf>
      <font>
        <b/>
        <i val="0"/>
      </font>
      <fill>
        <patternFill>
          <bgColor theme="9"/>
        </patternFill>
      </fill>
    </dxf>
    <dxf>
      <font>
        <color theme="9" tint="0.79998168889431442"/>
      </font>
      <fill>
        <patternFill>
          <bgColor theme="9" tint="0.79998168889431442"/>
        </patternFill>
      </fill>
    </dxf>
    <dxf>
      <font>
        <color rgb="FF92D050"/>
      </font>
      <fill>
        <patternFill>
          <bgColor rgb="FF92D050"/>
        </patternFill>
      </fill>
    </dxf>
    <dxf>
      <font>
        <color theme="9" tint="0.79998168889431442"/>
      </font>
      <fill>
        <patternFill>
          <bgColor theme="9" tint="0.79998168889431442"/>
        </patternFill>
      </fill>
    </dxf>
    <dxf>
      <font>
        <color rgb="FF92D050"/>
      </font>
      <fill>
        <patternFill>
          <bgColor rgb="FF92D050"/>
        </patternFill>
      </fill>
    </dxf>
    <dxf>
      <font>
        <color rgb="FF92D050"/>
      </font>
      <fill>
        <patternFill>
          <bgColor rgb="FF92D050"/>
        </patternFill>
      </fill>
    </dxf>
    <dxf>
      <font>
        <color theme="9" tint="0.79998168889431442"/>
      </font>
      <fill>
        <patternFill>
          <bgColor theme="9" tint="0.79998168889431442"/>
        </patternFill>
      </fill>
    </dxf>
    <dxf>
      <font>
        <color rgb="FF92D050"/>
      </font>
      <fill>
        <patternFill>
          <bgColor rgb="FF92D050"/>
        </patternFill>
      </fill>
    </dxf>
    <dxf>
      <font>
        <color theme="9" tint="0.79998168889431442"/>
      </font>
      <fill>
        <patternFill>
          <bgColor theme="9" tint="0.79998168889431442"/>
        </patternFill>
      </fill>
    </dxf>
    <dxf>
      <font>
        <color theme="9" tint="0.79998168889431442"/>
      </font>
      <fill>
        <patternFill>
          <bgColor theme="9" tint="0.79998168889431442"/>
        </patternFill>
      </fill>
    </dxf>
    <dxf>
      <font>
        <color theme="9" tint="0.79998168889431442"/>
      </font>
      <fill>
        <patternFill>
          <bgColor theme="9" tint="0.79998168889431442"/>
        </patternFill>
      </fill>
    </dxf>
    <dxf>
      <font>
        <color theme="9" tint="0.79998168889431442"/>
      </font>
      <fill>
        <patternFill>
          <bgColor theme="9" tint="0.79998168889431442"/>
        </patternFill>
      </fill>
    </dxf>
    <dxf>
      <font>
        <color rgb="FF92D050"/>
      </font>
      <fill>
        <patternFill>
          <bgColor rgb="FF92D050"/>
        </patternFill>
      </fill>
    </dxf>
    <dxf>
      <font>
        <color theme="9" tint="0.79998168889431442"/>
      </font>
      <fill>
        <patternFill>
          <bgColor theme="9" tint="0.79998168889431442"/>
        </patternFill>
      </fill>
    </dxf>
    <dxf>
      <font>
        <color theme="9" tint="0.79998168889431442"/>
      </font>
      <fill>
        <patternFill>
          <bgColor theme="9" tint="0.79998168889431442"/>
        </patternFill>
      </fill>
    </dxf>
    <dxf>
      <font>
        <color rgb="FF92D050"/>
      </font>
      <fill>
        <patternFill>
          <bgColor rgb="FF92D050"/>
        </patternFill>
      </fill>
    </dxf>
    <dxf>
      <font>
        <color theme="9" tint="0.79998168889431442"/>
      </font>
      <fill>
        <patternFill>
          <bgColor theme="9" tint="0.79998168889431442"/>
        </patternFill>
      </fill>
    </dxf>
    <dxf>
      <font>
        <color rgb="FF92D050"/>
      </font>
      <fill>
        <patternFill>
          <bgColor rgb="FF92D050"/>
        </patternFill>
      </fill>
    </dxf>
    <dxf>
      <font>
        <color theme="9" tint="0.79998168889431442"/>
      </font>
      <fill>
        <patternFill>
          <bgColor theme="9" tint="0.79998168889431442"/>
        </patternFill>
      </fill>
    </dxf>
    <dxf>
      <font>
        <color rgb="FF92D050"/>
      </font>
      <fill>
        <patternFill>
          <bgColor rgb="FF92D050"/>
        </patternFill>
      </fill>
    </dxf>
    <dxf>
      <font>
        <color theme="9" tint="0.79998168889431442"/>
      </font>
      <fill>
        <patternFill>
          <bgColor theme="9" tint="0.79998168889431442"/>
        </patternFill>
      </fill>
    </dxf>
    <dxf>
      <font>
        <color rgb="FF92D050"/>
      </font>
      <fill>
        <patternFill>
          <bgColor rgb="FF92D050"/>
        </patternFill>
      </fill>
    </dxf>
    <dxf>
      <font>
        <color theme="9" tint="0.79998168889431442"/>
      </font>
      <fill>
        <patternFill>
          <bgColor theme="9" tint="0.79998168889431442"/>
        </patternFill>
      </fill>
    </dxf>
    <dxf>
      <font>
        <color rgb="FF92D050"/>
      </font>
      <fill>
        <patternFill>
          <bgColor rgb="FF92D05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ill>
        <patternFill>
          <bgColor theme="8" tint="0.59996337778862885"/>
        </patternFill>
      </fill>
    </dxf>
    <dxf>
      <font>
        <color rgb="FFFF0000"/>
      </font>
      <fill>
        <patternFill>
          <bgColor rgb="FFFF0000"/>
        </patternFill>
      </fill>
    </dxf>
    <dxf>
      <fill>
        <patternFill>
          <bgColor theme="8" tint="0.59996337778862885"/>
        </patternFill>
      </fill>
    </dxf>
    <dxf>
      <font>
        <color rgb="FFFF0000"/>
      </font>
      <fill>
        <patternFill>
          <bgColor rgb="FFFF0000"/>
        </patternFill>
      </fill>
    </dxf>
    <dxf>
      <fill>
        <patternFill>
          <bgColor theme="8" tint="0.59996337778862885"/>
        </patternFill>
      </fill>
    </dxf>
    <dxf>
      <font>
        <color rgb="FFFF0000"/>
      </font>
      <fill>
        <patternFill>
          <bgColor rgb="FFFF0000"/>
        </patternFill>
      </fill>
    </dxf>
    <dxf>
      <fill>
        <patternFill>
          <bgColor theme="8" tint="0.59996337778862885"/>
        </patternFill>
      </fill>
    </dxf>
    <dxf>
      <font>
        <color rgb="FFFF0000"/>
      </font>
      <fill>
        <patternFill>
          <bgColor rgb="FFFF0000"/>
        </patternFill>
      </fill>
    </dxf>
    <dxf>
      <fill>
        <patternFill>
          <bgColor theme="8" tint="0.59996337778862885"/>
        </patternFill>
      </fill>
    </dxf>
    <dxf>
      <font>
        <color rgb="FFFF0000"/>
      </font>
      <fill>
        <patternFill>
          <bgColor rgb="FFFF0000"/>
        </patternFill>
      </fill>
    </dxf>
    <dxf>
      <fill>
        <patternFill>
          <bgColor theme="8" tint="0.59996337778862885"/>
        </patternFill>
      </fill>
    </dxf>
    <dxf>
      <font>
        <color rgb="FFFF0000"/>
      </font>
      <fill>
        <patternFill>
          <bgColor rgb="FFFF0000"/>
        </patternFill>
      </fill>
    </dxf>
    <dxf>
      <font>
        <color theme="1"/>
      </font>
      <fill>
        <patternFill>
          <bgColor theme="8" tint="0.59996337778862885"/>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theme="9" tint="0.79998168889431442"/>
      </font>
      <fill>
        <patternFill>
          <bgColor theme="9" tint="0.79998168889431442"/>
        </patternFill>
      </fill>
    </dxf>
    <dxf>
      <font>
        <color theme="9" tint="0.79998168889431442"/>
      </font>
      <fill>
        <patternFill>
          <bgColor theme="9" tint="0.79998168889431442"/>
        </patternFill>
      </fill>
    </dxf>
    <dxf>
      <font>
        <color rgb="FF92D050"/>
      </font>
      <fill>
        <patternFill>
          <bgColor rgb="FF92D050"/>
        </patternFill>
      </fill>
    </dxf>
    <dxf>
      <font>
        <color theme="9" tint="0.79998168889431442"/>
      </font>
      <fill>
        <patternFill>
          <bgColor theme="9" tint="0.79998168889431442"/>
        </patternFill>
      </fill>
    </dxf>
    <dxf>
      <font>
        <color rgb="FF92D050"/>
      </font>
      <fill>
        <patternFill>
          <bgColor rgb="FF92D050"/>
        </patternFill>
      </fill>
    </dxf>
    <dxf>
      <font>
        <color theme="9" tint="0.79998168889431442"/>
      </font>
      <fill>
        <patternFill>
          <bgColor theme="9" tint="0.79998168889431442"/>
        </patternFill>
      </fill>
    </dxf>
    <dxf>
      <font>
        <color rgb="FF92D050"/>
      </font>
      <fill>
        <patternFill>
          <bgColor rgb="FF92D050"/>
        </patternFill>
      </fill>
    </dxf>
    <dxf>
      <fill>
        <patternFill>
          <bgColor theme="9"/>
        </patternFill>
      </fill>
    </dxf>
    <dxf>
      <fill>
        <patternFill>
          <bgColor theme="9"/>
        </patternFill>
      </fill>
    </dxf>
    <dxf>
      <fill>
        <patternFill>
          <bgColor rgb="FFFFC000"/>
        </patternFill>
      </fill>
    </dxf>
    <dxf>
      <fill>
        <patternFill>
          <bgColor rgb="FFFFC000"/>
        </patternFill>
      </fill>
    </dxf>
    <dxf>
      <fill>
        <patternFill>
          <bgColor rgb="FFC00000"/>
        </patternFill>
      </fill>
    </dxf>
    <dxf>
      <fill>
        <patternFill>
          <bgColor rgb="FFC00000"/>
        </patternFill>
      </fill>
    </dxf>
    <dxf>
      <fill>
        <patternFill>
          <bgColor theme="9"/>
        </patternFill>
      </fill>
    </dxf>
    <dxf>
      <fill>
        <patternFill>
          <bgColor theme="9"/>
        </patternFill>
      </fill>
    </dxf>
    <dxf>
      <fill>
        <patternFill>
          <bgColor theme="9"/>
        </patternFill>
      </fill>
    </dxf>
    <dxf>
      <fill>
        <patternFill>
          <bgColor theme="9"/>
        </patternFill>
      </fill>
    </dxf>
    <dxf>
      <font>
        <color theme="0"/>
      </font>
      <fill>
        <patternFill>
          <bgColor theme="9"/>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ont>
        <color theme="0"/>
      </font>
      <fill>
        <patternFill>
          <bgColor theme="9"/>
        </patternFill>
      </fill>
    </dxf>
    <dxf>
      <fill>
        <patternFill>
          <bgColor theme="8" tint="0.79998168889431442"/>
        </patternFill>
      </fill>
    </dxf>
    <dxf>
      <fill>
        <patternFill>
          <bgColor theme="8" tint="0.79998168889431442"/>
        </patternFill>
      </fill>
    </dxf>
    <dxf>
      <font>
        <color theme="0"/>
      </font>
      <fill>
        <patternFill>
          <bgColor theme="9"/>
        </patternFill>
      </fill>
    </dxf>
    <dxf>
      <fill>
        <patternFill>
          <bgColor rgb="FFFF0000"/>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ill>
        <patternFill>
          <bgColor theme="5" tint="0.59996337778862885"/>
        </patternFill>
      </fill>
    </dxf>
    <dxf>
      <fill>
        <patternFill>
          <bgColor rgb="FFFF0000"/>
        </patternFill>
      </fill>
    </dxf>
    <dxf>
      <fill>
        <patternFill>
          <bgColor rgb="FFFF0000"/>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ill>
        <patternFill>
          <bgColor theme="9" tint="0.79998168889431442"/>
        </patternFill>
      </fill>
    </dxf>
    <dxf>
      <fill>
        <patternFill>
          <bgColor rgb="FFFF9999"/>
        </patternFill>
      </fill>
    </dxf>
    <dxf>
      <fill>
        <patternFill>
          <bgColor theme="9" tint="0.79998168889431442"/>
        </patternFill>
      </fill>
    </dxf>
    <dxf>
      <fill>
        <patternFill>
          <bgColor rgb="FFFF9999"/>
        </patternFill>
      </fill>
    </dxf>
    <dxf>
      <fill>
        <patternFill>
          <bgColor theme="9" tint="0.79998168889431442"/>
        </patternFill>
      </fill>
    </dxf>
    <dxf>
      <fill>
        <patternFill>
          <bgColor rgb="FFFF9999"/>
        </patternFill>
      </fill>
    </dxf>
    <dxf>
      <fill>
        <patternFill>
          <bgColor rgb="FFFF9999"/>
        </patternFill>
      </fill>
    </dxf>
    <dxf>
      <fill>
        <patternFill>
          <bgColor theme="9" tint="0.79998168889431442"/>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theme="8" tint="0.79998168889431442"/>
      </font>
      <fill>
        <patternFill>
          <bgColor theme="8" tint="0.79998168889431442"/>
        </patternFill>
      </fill>
    </dxf>
    <dxf>
      <font>
        <color rgb="FF00B0F0"/>
      </font>
      <fill>
        <patternFill>
          <bgColor rgb="FF00B0F0"/>
        </patternFill>
      </fill>
    </dxf>
    <dxf>
      <font>
        <color rgb="FFFF0000"/>
      </font>
      <fill>
        <patternFill>
          <bgColor rgb="FFFF0000"/>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ont>
        <color rgb="FF92D050"/>
      </font>
      <fill>
        <patternFill>
          <bgColor rgb="FF92D050"/>
        </patternFill>
      </fill>
    </dxf>
    <dxf>
      <font>
        <color theme="9" tint="0.79998168889431442"/>
      </font>
      <fill>
        <patternFill>
          <bgColor theme="9" tint="0.79998168889431442"/>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ont>
        <color rgb="FFFF0000"/>
      </font>
      <fill>
        <patternFill>
          <bgColor rgb="FFFF0000"/>
        </patternFill>
      </fill>
    </dxf>
    <dxf>
      <font>
        <color rgb="FF92D050"/>
      </font>
      <fill>
        <patternFill>
          <bgColor rgb="FF92D050"/>
        </patternFill>
      </fill>
    </dxf>
    <dxf>
      <font>
        <color theme="9" tint="0.79998168889431442"/>
      </font>
      <fill>
        <patternFill>
          <bgColor theme="9" tint="0.79998168889431442"/>
        </patternFill>
      </fill>
    </dxf>
    <dxf>
      <font>
        <color theme="8" tint="0.79998168889431442"/>
      </font>
      <fill>
        <patternFill>
          <bgColor theme="8" tint="0.79998168889431442"/>
        </patternFill>
      </fill>
    </dxf>
    <dxf>
      <font>
        <color rgb="FF00B0F0"/>
      </font>
      <fill>
        <patternFill>
          <bgColor rgb="FF00B0F0"/>
        </patternFill>
      </fill>
    </dxf>
    <dxf>
      <font>
        <color rgb="FFFF0000"/>
      </font>
      <fill>
        <patternFill>
          <bgColor rgb="FFFF0000"/>
        </patternFill>
      </fill>
    </dxf>
    <dxf>
      <font>
        <color theme="9" tint="0.79998168889431442"/>
      </font>
      <fill>
        <patternFill>
          <bgColor theme="9" tint="0.79998168889431442"/>
        </patternFill>
      </fill>
    </dxf>
    <dxf>
      <font>
        <color rgb="FFFF0000"/>
      </font>
      <fill>
        <patternFill>
          <bgColor rgb="FFFF0000"/>
        </patternFill>
      </fill>
    </dxf>
    <dxf>
      <font>
        <color rgb="FF92D050"/>
      </font>
      <fill>
        <patternFill>
          <bgColor rgb="FF92D050"/>
        </patternFill>
      </fill>
    </dxf>
    <dxf>
      <font>
        <color theme="8" tint="0.79998168889431442"/>
      </font>
      <fill>
        <patternFill>
          <bgColor theme="8" tint="0.79998168889431442"/>
        </patternFill>
      </fill>
    </dxf>
    <dxf>
      <font>
        <color rgb="FF00B0F0"/>
      </font>
      <fill>
        <patternFill>
          <bgColor rgb="FF00B0F0"/>
        </patternFill>
      </fill>
    </dxf>
    <dxf>
      <font>
        <color rgb="FFFF0000"/>
      </font>
      <fill>
        <patternFill>
          <bgColor rgb="FFFF0000"/>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theme="8" tint="0.79998168889431442"/>
      </font>
      <fill>
        <patternFill>
          <bgColor theme="8" tint="0.79998168889431442"/>
        </patternFill>
      </fill>
    </dxf>
    <dxf>
      <font>
        <color rgb="FF00B0F0"/>
      </font>
      <fill>
        <patternFill>
          <bgColor rgb="FF00B0F0"/>
        </patternFill>
      </fill>
    </dxf>
    <dxf>
      <font>
        <color rgb="FF92D050"/>
      </font>
      <fill>
        <patternFill>
          <bgColor rgb="FF92D050"/>
        </patternFill>
      </fill>
    </dxf>
    <dxf>
      <font>
        <color theme="9" tint="0.79998168889431442"/>
      </font>
      <fill>
        <patternFill>
          <bgColor theme="9" tint="0.79998168889431442"/>
        </patternFill>
      </fill>
    </dxf>
    <dxf>
      <font>
        <color rgb="FFFF0000"/>
      </font>
      <fill>
        <patternFill>
          <bgColor rgb="FFFF0000"/>
        </patternFill>
      </fill>
    </dxf>
    <dxf>
      <font>
        <color theme="8" tint="0.79998168889431442"/>
      </font>
      <fill>
        <patternFill>
          <bgColor theme="8" tint="0.79998168889431442"/>
        </patternFill>
      </fill>
    </dxf>
    <dxf>
      <font>
        <color rgb="FFFF0000"/>
      </font>
      <fill>
        <patternFill>
          <bgColor rgb="FFFF0000"/>
        </patternFill>
      </fill>
    </dxf>
    <dxf>
      <font>
        <color rgb="FF00B0F0"/>
      </font>
      <fill>
        <patternFill>
          <bgColor rgb="FF00B0F0"/>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theme="8" tint="0.79998168889431442"/>
      </font>
      <fill>
        <patternFill>
          <bgColor theme="8" tint="0.79998168889431442"/>
        </patternFill>
      </fill>
    </dxf>
    <dxf>
      <font>
        <color rgb="FF00B0F0"/>
      </font>
      <fill>
        <patternFill>
          <bgColor rgb="FF00B0F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rgb="FFFF9999"/>
        </patternFill>
      </fill>
    </dxf>
    <dxf>
      <fill>
        <patternFill>
          <bgColor theme="9" tint="0.79998168889431442"/>
        </patternFill>
      </fill>
    </dxf>
    <dxf>
      <fill>
        <patternFill>
          <bgColor rgb="FFFF9999"/>
        </patternFill>
      </fill>
    </dxf>
    <dxf>
      <fill>
        <patternFill>
          <bgColor theme="9" tint="0.79998168889431442"/>
        </patternFill>
      </fill>
    </dxf>
    <dxf>
      <fill>
        <patternFill>
          <bgColor rgb="FFFF9999"/>
        </patternFill>
      </fill>
    </dxf>
    <dxf>
      <fill>
        <patternFill>
          <bgColor rgb="FFFF999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ill>
        <patternFill>
          <bgColor rgb="FFFF0000"/>
        </patternFill>
      </fill>
    </dxf>
    <dxf>
      <fill>
        <patternFill>
          <bgColor theme="5" tint="0.59996337778862885"/>
        </patternFill>
      </fill>
    </dxf>
    <dxf>
      <fill>
        <patternFill>
          <bgColor rgb="FFFF0000"/>
        </patternFill>
      </fill>
    </dxf>
    <dxf>
      <font>
        <color auto="1"/>
      </font>
      <fill>
        <patternFill>
          <bgColor theme="9" tint="0.59996337778862885"/>
        </patternFill>
      </fill>
    </dxf>
    <dxf>
      <font>
        <color auto="1"/>
      </font>
      <fill>
        <patternFill>
          <bgColor theme="4" tint="0.59996337778862885"/>
        </patternFill>
      </fill>
    </dxf>
    <dxf>
      <font>
        <color auto="1"/>
      </font>
      <fill>
        <patternFill>
          <bgColor theme="4" tint="0.59996337778862885"/>
        </patternFill>
      </fill>
    </dxf>
    <dxf>
      <fill>
        <patternFill>
          <bgColor rgb="FFFF0000"/>
        </patternFill>
      </fill>
    </dxf>
    <dxf>
      <fill>
        <patternFill>
          <bgColor theme="5" tint="0.59996337778862885"/>
        </patternFill>
      </fill>
    </dxf>
    <dxf>
      <font>
        <color auto="1"/>
      </font>
      <fill>
        <patternFill>
          <bgColor theme="9" tint="0.59996337778862885"/>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theme="8" tint="0.79998168889431442"/>
      </font>
      <fill>
        <patternFill>
          <bgColor theme="8" tint="0.79998168889431442"/>
        </patternFill>
      </fill>
    </dxf>
    <dxf>
      <font>
        <color rgb="FFFF0000"/>
      </font>
      <fill>
        <patternFill>
          <bgColor rgb="FFFF0000"/>
        </patternFill>
      </fill>
    </dxf>
    <dxf>
      <font>
        <color rgb="FF00B0F0"/>
      </font>
      <fill>
        <patternFill>
          <bgColor rgb="FF00B0F0"/>
        </patternFill>
      </fill>
    </dxf>
    <dxf>
      <font>
        <color auto="1"/>
      </font>
      <fill>
        <patternFill>
          <bgColor theme="4" tint="0.59996337778862885"/>
        </patternFill>
      </fill>
    </dxf>
    <dxf>
      <fill>
        <patternFill>
          <bgColor rgb="FFFF0000"/>
        </patternFill>
      </fill>
    </dxf>
    <dxf>
      <fill>
        <patternFill>
          <bgColor rgb="FFFF0000"/>
        </patternFill>
      </fill>
    </dxf>
    <dxf>
      <fill>
        <patternFill>
          <bgColor theme="5" tint="0.59996337778862885"/>
        </patternFill>
      </fill>
    </dxf>
    <dxf>
      <font>
        <color auto="1"/>
      </font>
      <fill>
        <patternFill>
          <bgColor theme="9" tint="0.59996337778862885"/>
        </patternFill>
      </fill>
    </dxf>
    <dxf>
      <font>
        <color rgb="FFFF0000"/>
      </font>
      <fill>
        <patternFill>
          <bgColor rgb="FFFF0000"/>
        </patternFill>
      </fill>
    </dxf>
    <dxf>
      <font>
        <color rgb="FF92D050"/>
      </font>
      <fill>
        <patternFill>
          <bgColor rgb="FF92D050"/>
        </patternFill>
      </fill>
    </dxf>
    <dxf>
      <font>
        <color theme="9" tint="0.79998168889431442"/>
      </font>
      <fill>
        <patternFill>
          <bgColor theme="9" tint="0.79998168889431442"/>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ill>
        <patternFill>
          <bgColor rgb="FFFF0000"/>
        </patternFill>
      </fill>
    </dxf>
    <dxf>
      <fill>
        <patternFill>
          <bgColor rgb="FFFF0000"/>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ill>
        <patternFill>
          <bgColor rgb="FFFF0000"/>
        </patternFill>
      </fill>
    </dxf>
    <dxf>
      <fill>
        <patternFill>
          <bgColor rgb="FFFF0000"/>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theme="8" tint="0.79998168889431442"/>
      </font>
      <fill>
        <patternFill>
          <bgColor theme="8" tint="0.79998168889431442"/>
        </patternFill>
      </fill>
    </dxf>
    <dxf>
      <font>
        <color rgb="FFFF0000"/>
      </font>
      <fill>
        <patternFill>
          <bgColor rgb="FFFF0000"/>
        </patternFill>
      </fill>
    </dxf>
    <dxf>
      <font>
        <color rgb="FF00B0F0"/>
      </font>
      <fill>
        <patternFill>
          <bgColor rgb="FF00B0F0"/>
        </patternFill>
      </fill>
    </dxf>
    <dxf>
      <fill>
        <patternFill>
          <bgColor rgb="FFFF0000"/>
        </patternFill>
      </fill>
    </dxf>
    <dxf>
      <fill>
        <patternFill>
          <bgColor rgb="FFFF0000"/>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ill>
        <patternFill>
          <bgColor rgb="FFFF0000"/>
        </patternFill>
      </fill>
    </dxf>
    <dxf>
      <fill>
        <patternFill>
          <bgColor rgb="FFFF0000"/>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theme="8" tint="0.79998168889431442"/>
      </font>
      <fill>
        <patternFill>
          <bgColor theme="8" tint="0.79998168889431442"/>
        </patternFill>
      </fill>
    </dxf>
    <dxf>
      <font>
        <color rgb="FFFF0000"/>
      </font>
      <fill>
        <patternFill>
          <bgColor rgb="FFFF0000"/>
        </patternFill>
      </fill>
    </dxf>
    <dxf>
      <font>
        <color rgb="FF00B0F0"/>
      </font>
      <fill>
        <patternFill>
          <bgColor rgb="FF00B0F0"/>
        </patternFill>
      </fill>
    </dxf>
    <dxf>
      <font>
        <color auto="1"/>
      </font>
      <fill>
        <patternFill>
          <bgColor theme="4" tint="0.59996337778862885"/>
        </patternFill>
      </fill>
    </dxf>
    <dxf>
      <fill>
        <patternFill>
          <bgColor rgb="FFFF0000"/>
        </patternFill>
      </fill>
    </dxf>
    <dxf>
      <fill>
        <patternFill>
          <bgColor rgb="FFFF0000"/>
        </patternFill>
      </fill>
    </dxf>
    <dxf>
      <fill>
        <patternFill>
          <bgColor theme="5" tint="0.59996337778862885"/>
        </patternFill>
      </fill>
    </dxf>
    <dxf>
      <font>
        <color auto="1"/>
      </font>
      <fill>
        <patternFill>
          <bgColor theme="9" tint="0.59996337778862885"/>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ill>
        <patternFill>
          <bgColor rgb="FFFF0000"/>
        </patternFill>
      </fill>
    </dxf>
    <dxf>
      <fill>
        <patternFill>
          <bgColor rgb="FFFF0000"/>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ill>
        <patternFill>
          <bgColor rgb="FFFF0000"/>
        </patternFill>
      </fill>
    </dxf>
    <dxf>
      <fill>
        <patternFill>
          <bgColor rgb="FFFF0000"/>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rgb="FF92D050"/>
      </font>
      <fill>
        <patternFill>
          <bgColor rgb="FF92D050"/>
        </patternFill>
      </fill>
    </dxf>
    <dxf>
      <font>
        <color rgb="FFFF0000"/>
      </font>
      <fill>
        <patternFill>
          <bgColor rgb="FFFF0000"/>
        </patternFill>
      </fill>
    </dxf>
    <dxf>
      <font>
        <color theme="9" tint="0.79998168889431442"/>
      </font>
      <fill>
        <patternFill>
          <bgColor theme="9" tint="0.79998168889431442"/>
        </patternFill>
      </fill>
    </dxf>
    <dxf>
      <font>
        <color rgb="FFFF0000"/>
      </font>
      <fill>
        <patternFill>
          <bgColor rgb="FFFF0000"/>
        </patternFill>
      </fill>
    </dxf>
    <dxf>
      <font>
        <color theme="8" tint="0.79998168889431442"/>
      </font>
      <fill>
        <patternFill>
          <bgColor theme="8" tint="0.79998168889431442"/>
        </patternFill>
      </fill>
    </dxf>
    <dxf>
      <font>
        <color rgb="FF00B0F0"/>
      </font>
      <fill>
        <patternFill>
          <bgColor rgb="FF00B0F0"/>
        </patternFill>
      </fill>
    </dxf>
    <dxf>
      <fill>
        <patternFill>
          <bgColor rgb="FFFF0000"/>
        </patternFill>
      </fill>
    </dxf>
    <dxf>
      <fill>
        <patternFill>
          <bgColor theme="5" tint="0.59996337778862885"/>
        </patternFill>
      </fill>
    </dxf>
    <dxf>
      <fill>
        <patternFill>
          <bgColor rgb="FFFF0000"/>
        </patternFill>
      </fill>
    </dxf>
    <dxf>
      <font>
        <color auto="1"/>
      </font>
      <fill>
        <patternFill>
          <bgColor theme="9" tint="0.59996337778862885"/>
        </patternFill>
      </fill>
    </dxf>
    <dxf>
      <font>
        <color auto="1"/>
      </font>
      <fill>
        <patternFill>
          <bgColor theme="4" tint="0.59996337778862885"/>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ill>
        <patternFill>
          <bgColor rgb="FFFF0000"/>
        </patternFill>
      </fill>
    </dxf>
    <dxf>
      <fill>
        <patternFill>
          <bgColor rgb="FFFF0000"/>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theme="8" tint="0.79998168889431442"/>
      </font>
      <fill>
        <patternFill>
          <bgColor theme="8" tint="0.79998168889431442"/>
        </patternFill>
      </fill>
    </dxf>
    <dxf>
      <font>
        <color rgb="FFFF0000"/>
      </font>
      <fill>
        <patternFill>
          <bgColor rgb="FFFF0000"/>
        </patternFill>
      </fill>
    </dxf>
    <dxf>
      <font>
        <color rgb="FF00B0F0"/>
      </font>
      <fill>
        <patternFill>
          <bgColor rgb="FF00B0F0"/>
        </patternFill>
      </fill>
    </dxf>
    <dxf>
      <fill>
        <patternFill>
          <bgColor theme="5" tint="0.59996337778862885"/>
        </patternFill>
      </fill>
    </dxf>
    <dxf>
      <fill>
        <patternFill>
          <bgColor rgb="FFFF0000"/>
        </patternFill>
      </fill>
    </dxf>
    <dxf>
      <font>
        <color auto="1"/>
      </font>
      <fill>
        <patternFill>
          <bgColor theme="9" tint="0.59996337778862885"/>
        </patternFill>
      </fill>
    </dxf>
    <dxf>
      <fill>
        <patternFill>
          <bgColor rgb="FFFF0000"/>
        </patternFill>
      </fill>
    </dxf>
    <dxf>
      <font>
        <color auto="1"/>
      </font>
      <fill>
        <patternFill>
          <bgColor theme="4" tint="0.59996337778862885"/>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ill>
        <patternFill>
          <bgColor rgb="FFFF0000"/>
        </patternFill>
      </fill>
    </dxf>
    <dxf>
      <fill>
        <patternFill>
          <bgColor rgb="FFFF0000"/>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ont>
        <color auto="1"/>
      </font>
      <fill>
        <patternFill>
          <bgColor theme="4" tint="0.59996337778862885"/>
        </patternFill>
      </fill>
    </dxf>
    <dxf>
      <fill>
        <patternFill>
          <bgColor rgb="FFFF0000"/>
        </patternFill>
      </fill>
    </dxf>
    <dxf>
      <fill>
        <patternFill>
          <bgColor rgb="FFFF0000"/>
        </patternFill>
      </fill>
    </dxf>
    <dxf>
      <fill>
        <patternFill>
          <bgColor theme="5" tint="0.59996337778862885"/>
        </patternFill>
      </fill>
    </dxf>
    <dxf>
      <font>
        <color auto="1"/>
      </font>
      <fill>
        <patternFill>
          <bgColor theme="9" tint="0.59996337778862885"/>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ill>
        <patternFill>
          <bgColor rgb="FFFF0000"/>
        </patternFill>
      </fill>
    </dxf>
    <dxf>
      <fill>
        <patternFill>
          <bgColor rgb="FFFF0000"/>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ill>
        <patternFill>
          <bgColor rgb="FFFF0000"/>
        </patternFill>
      </fill>
    </dxf>
    <dxf>
      <fill>
        <patternFill>
          <bgColor rgb="FFFF0000"/>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theme="8" tint="0.79998168889431442"/>
      </font>
      <fill>
        <patternFill>
          <bgColor theme="8" tint="0.79998168889431442"/>
        </patternFill>
      </fill>
    </dxf>
    <dxf>
      <font>
        <color rgb="FFFF0000"/>
      </font>
      <fill>
        <patternFill>
          <bgColor rgb="FFFF0000"/>
        </patternFill>
      </fill>
    </dxf>
    <dxf>
      <font>
        <color rgb="FF00B0F0"/>
      </font>
      <fill>
        <patternFill>
          <bgColor rgb="FF00B0F0"/>
        </patternFill>
      </fill>
    </dxf>
    <dxf>
      <fill>
        <patternFill>
          <bgColor rgb="FFFF0000"/>
        </patternFill>
      </fill>
    </dxf>
    <dxf>
      <fill>
        <patternFill>
          <bgColor rgb="FFFF0000"/>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ill>
        <patternFill>
          <bgColor rgb="FFFF0000"/>
        </patternFill>
      </fill>
    </dxf>
    <dxf>
      <fill>
        <patternFill>
          <bgColor rgb="FFFF0000"/>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ont>
        <color auto="1"/>
      </font>
      <fill>
        <patternFill>
          <bgColor theme="4" tint="0.59996337778862885"/>
        </patternFill>
      </fill>
    </dxf>
    <dxf>
      <fill>
        <patternFill>
          <bgColor rgb="FFFF0000"/>
        </patternFill>
      </fill>
    </dxf>
    <dxf>
      <fill>
        <patternFill>
          <bgColor rgb="FFFF0000"/>
        </patternFill>
      </fill>
    </dxf>
    <dxf>
      <fill>
        <patternFill>
          <bgColor theme="5"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ill>
        <patternFill>
          <bgColor rgb="FFFF0000"/>
        </patternFill>
      </fill>
    </dxf>
    <dxf>
      <font>
        <color rgb="FF92D050"/>
      </font>
      <fill>
        <patternFill>
          <bgColor rgb="FF92D050"/>
        </patternFill>
      </fill>
    </dxf>
    <dxf>
      <font>
        <color rgb="FFFF0000"/>
      </font>
      <fill>
        <patternFill>
          <bgColor rgb="FFFF0000"/>
        </patternFill>
      </fill>
    </dxf>
    <dxf>
      <font>
        <color theme="9" tint="0.79998168889431442"/>
      </font>
      <fill>
        <patternFill>
          <bgColor theme="9" tint="0.79998168889431442"/>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ill>
        <patternFill>
          <bgColor rgb="FFFF0000"/>
        </patternFill>
      </fill>
    </dxf>
    <dxf>
      <fill>
        <patternFill>
          <bgColor rgb="FFFF0000"/>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ill>
        <patternFill>
          <bgColor rgb="FFFF0000"/>
        </patternFill>
      </fill>
    </dxf>
    <dxf>
      <fill>
        <patternFill>
          <bgColor theme="5" tint="0.59996337778862885"/>
        </patternFill>
      </fill>
    </dxf>
    <dxf>
      <fill>
        <patternFill>
          <bgColor rgb="FFFF0000"/>
        </patternFill>
      </fill>
    </dxf>
    <dxf>
      <font>
        <color auto="1"/>
      </font>
      <fill>
        <patternFill>
          <bgColor theme="4" tint="0.59996337778862885"/>
        </patternFill>
      </fill>
    </dxf>
    <dxf>
      <font>
        <color auto="1"/>
      </font>
      <fill>
        <patternFill>
          <bgColor theme="9" tint="0.59996337778862885"/>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ont>
        <color auto="1"/>
      </font>
      <fill>
        <patternFill>
          <bgColor theme="4" tint="0.59996337778862885"/>
        </patternFill>
      </fill>
    </dxf>
    <dxf>
      <font>
        <color auto="1"/>
      </font>
      <fill>
        <patternFill>
          <bgColor theme="9" tint="0.59996337778862885"/>
        </patternFill>
      </fill>
    </dxf>
    <dxf>
      <fill>
        <patternFill>
          <bgColor rgb="FFFF0000"/>
        </patternFill>
      </fill>
    </dxf>
    <dxf>
      <fill>
        <patternFill>
          <bgColor rgb="FFFF0000"/>
        </patternFill>
      </fill>
    </dxf>
    <dxf>
      <fill>
        <patternFill>
          <bgColor theme="5" tint="0.59996337778862885"/>
        </patternFill>
      </fill>
    </dxf>
    <dxf>
      <font>
        <color rgb="FF92D050"/>
      </font>
      <fill>
        <patternFill>
          <bgColor rgb="FF92D050"/>
        </patternFill>
      </fill>
    </dxf>
    <dxf>
      <font>
        <color rgb="FFFF0000"/>
      </font>
      <fill>
        <patternFill>
          <bgColor rgb="FFFF0000"/>
        </patternFill>
      </fill>
    </dxf>
    <dxf>
      <font>
        <color theme="9" tint="0.79998168889431442"/>
      </font>
      <fill>
        <patternFill>
          <bgColor theme="9" tint="0.79998168889431442"/>
        </patternFill>
      </fill>
    </dxf>
    <dxf>
      <font>
        <color rgb="FF00B0F0"/>
      </font>
      <fill>
        <patternFill>
          <bgColor rgb="FF00B0F0"/>
        </patternFill>
      </fill>
    </dxf>
    <dxf>
      <font>
        <color rgb="FFFF0000"/>
      </font>
      <fill>
        <patternFill>
          <bgColor rgb="FFFF0000"/>
        </patternFill>
      </fill>
    </dxf>
    <dxf>
      <font>
        <color theme="8" tint="0.79998168889431442"/>
      </font>
      <fill>
        <patternFill>
          <bgColor theme="8" tint="0.79998168889431442"/>
        </patternFill>
      </fill>
    </dxf>
    <dxf>
      <fill>
        <patternFill>
          <bgColor rgb="FFFF0000"/>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ill>
        <patternFill>
          <bgColor rgb="FFFF0000"/>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ill>
        <patternFill>
          <bgColor rgb="FFFF0000"/>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ill>
        <patternFill>
          <bgColor rgb="FFFF0000"/>
        </patternFill>
      </fill>
    </dxf>
    <dxf>
      <fill>
        <patternFill>
          <bgColor rgb="FFFF0000"/>
        </patternFill>
      </fill>
    </dxf>
    <dxf>
      <font>
        <color theme="9" tint="0.79998168889431442"/>
      </font>
      <fill>
        <patternFill>
          <bgColor theme="9" tint="0.79998168889431442"/>
        </patternFill>
      </fill>
    </dxf>
    <dxf>
      <font>
        <color rgb="FFFF0000"/>
      </font>
      <fill>
        <patternFill>
          <bgColor rgb="FFFF0000"/>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ill>
        <patternFill>
          <bgColor rgb="FFFF0000"/>
        </patternFill>
      </fill>
    </dxf>
    <dxf>
      <fill>
        <patternFill>
          <bgColor rgb="FFFF0000"/>
        </patternFill>
      </fill>
    </dxf>
    <dxf>
      <font>
        <color theme="9" tint="0.79998168889431442"/>
      </font>
      <fill>
        <patternFill>
          <bgColor theme="9" tint="0.79998168889431442"/>
        </patternFill>
      </fill>
    </dxf>
    <dxf>
      <font>
        <color rgb="FFFF0000"/>
      </font>
      <fill>
        <patternFill>
          <bgColor rgb="FFFF0000"/>
        </patternFill>
      </fill>
    </dxf>
    <dxf>
      <font>
        <color rgb="FF92D050"/>
      </font>
      <fill>
        <patternFill>
          <bgColor rgb="FF92D050"/>
        </patternFill>
      </fill>
    </dxf>
    <dxf>
      <font>
        <color rgb="FF00B0F0"/>
      </font>
      <fill>
        <patternFill>
          <bgColor rgb="FF00B0F0"/>
        </patternFill>
      </fill>
    </dxf>
    <dxf>
      <font>
        <color rgb="FFFF0000"/>
      </font>
      <fill>
        <patternFill>
          <bgColor rgb="FFFF0000"/>
        </patternFill>
      </fill>
    </dxf>
    <dxf>
      <font>
        <color theme="8" tint="0.79998168889431442"/>
      </font>
      <fill>
        <patternFill>
          <bgColor theme="8" tint="0.79998168889431442"/>
        </patternFill>
      </fill>
    </dxf>
    <dxf>
      <font>
        <color auto="1"/>
      </font>
      <fill>
        <patternFill>
          <bgColor theme="9" tint="0.59996337778862885"/>
        </patternFill>
      </fill>
    </dxf>
    <dxf>
      <fill>
        <patternFill>
          <bgColor theme="5" tint="0.59996337778862885"/>
        </patternFill>
      </fill>
    </dxf>
    <dxf>
      <fill>
        <patternFill>
          <bgColor rgb="FFFF0000"/>
        </patternFill>
      </fill>
    </dxf>
    <dxf>
      <fill>
        <patternFill>
          <bgColor rgb="FFFF0000"/>
        </patternFill>
      </fill>
    </dxf>
    <dxf>
      <font>
        <color auto="1"/>
      </font>
      <fill>
        <patternFill>
          <bgColor theme="4" tint="0.59996337778862885"/>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ill>
        <patternFill>
          <bgColor theme="5" tint="0.59996337778862885"/>
        </patternFill>
      </fill>
    </dxf>
    <dxf>
      <fill>
        <patternFill>
          <bgColor rgb="FFFF0000"/>
        </patternFill>
      </fill>
    </dxf>
    <dxf>
      <font>
        <color auto="1"/>
      </font>
      <fill>
        <patternFill>
          <bgColor theme="4" tint="0.59996337778862885"/>
        </patternFill>
      </fill>
    </dxf>
    <dxf>
      <font>
        <color auto="1"/>
      </font>
      <fill>
        <patternFill>
          <bgColor theme="9" tint="0.59996337778862885"/>
        </patternFill>
      </fill>
    </dxf>
    <dxf>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ill>
        <patternFill>
          <bgColor rgb="FFFF0000"/>
        </patternFill>
      </fill>
    </dxf>
    <dxf>
      <fill>
        <patternFill>
          <bgColor rgb="FFFF0000"/>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ont>
        <color rgb="FF92D050"/>
      </font>
      <fill>
        <patternFill>
          <bgColor rgb="FF92D050"/>
        </patternFill>
      </fill>
    </dxf>
    <dxf>
      <font>
        <color rgb="FFFF0000"/>
      </font>
      <fill>
        <patternFill>
          <bgColor rgb="FFFF0000"/>
        </patternFill>
      </fill>
    </dxf>
    <dxf>
      <font>
        <color theme="9" tint="0.79998168889431442"/>
      </font>
      <fill>
        <patternFill>
          <bgColor theme="9" tint="0.79998168889431442"/>
        </patternFill>
      </fill>
    </dxf>
    <dxf>
      <font>
        <color rgb="FFFF0000"/>
      </font>
      <fill>
        <patternFill>
          <bgColor rgb="FFFF0000"/>
        </patternFill>
      </fill>
    </dxf>
    <dxf>
      <font>
        <color theme="8" tint="0.79998168889431442"/>
      </font>
      <fill>
        <patternFill>
          <bgColor theme="8" tint="0.79998168889431442"/>
        </patternFill>
      </fill>
    </dxf>
    <dxf>
      <font>
        <color rgb="FF00B0F0"/>
      </font>
      <fill>
        <patternFill>
          <bgColor rgb="FF00B0F0"/>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ill>
        <patternFill>
          <bgColor rgb="FFFF0000"/>
        </patternFill>
      </fill>
    </dxf>
    <dxf>
      <fill>
        <patternFill>
          <bgColor rgb="FFFF0000"/>
        </patternFill>
      </fill>
    </dxf>
    <dxf>
      <font>
        <color rgb="FF92D050"/>
      </font>
      <fill>
        <patternFill>
          <bgColor rgb="FF92D050"/>
        </patternFill>
      </fill>
    </dxf>
    <dxf>
      <font>
        <color theme="9" tint="0.79998168889431442"/>
      </font>
      <fill>
        <patternFill>
          <bgColor theme="9" tint="0.79998168889431442"/>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ont>
        <color rgb="FFFF0000"/>
      </font>
      <fill>
        <patternFill>
          <bgColor rgb="FFFF0000"/>
        </patternFill>
      </fill>
    </dxf>
    <dxf>
      <font>
        <color auto="1"/>
      </font>
      <fill>
        <patternFill>
          <bgColor theme="4" tint="0.59996337778862885"/>
        </patternFill>
      </fill>
    </dxf>
    <dxf>
      <font>
        <color auto="1"/>
      </font>
      <fill>
        <patternFill>
          <bgColor theme="9" tint="0.59996337778862885"/>
        </patternFill>
      </fill>
    </dxf>
    <dxf>
      <fill>
        <patternFill>
          <bgColor rgb="FFFF0000"/>
        </patternFill>
      </fill>
    </dxf>
    <dxf>
      <fill>
        <patternFill>
          <bgColor rgb="FFFF0000"/>
        </patternFill>
      </fill>
    </dxf>
    <dxf>
      <fill>
        <patternFill>
          <bgColor theme="5" tint="0.59996337778862885"/>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ill>
        <patternFill>
          <bgColor rgb="FFFF0000"/>
        </patternFill>
      </fill>
    </dxf>
    <dxf>
      <fill>
        <patternFill>
          <bgColor rgb="FFFF0000"/>
        </patternFill>
      </fill>
    </dxf>
    <dxf>
      <font>
        <color rgb="FFFF0000"/>
      </font>
      <fill>
        <patternFill>
          <bgColor rgb="FFFF0000"/>
        </patternFill>
      </fill>
    </dxf>
    <dxf>
      <font>
        <color rgb="FF92D050"/>
      </font>
      <fill>
        <patternFill>
          <bgColor rgb="FF92D050"/>
        </patternFill>
      </fill>
    </dxf>
    <dxf>
      <font>
        <color theme="9" tint="0.79998168889431442"/>
      </font>
      <fill>
        <patternFill>
          <bgColor theme="9" tint="0.79998168889431442"/>
        </patternFill>
      </fill>
    </dxf>
    <dxf>
      <font>
        <color theme="8" tint="0.79998168889431442"/>
      </font>
      <fill>
        <patternFill>
          <bgColor theme="8" tint="0.79998168889431442"/>
        </patternFill>
      </fill>
    </dxf>
    <dxf>
      <font>
        <color rgb="FF00B0F0"/>
      </font>
      <fill>
        <patternFill>
          <bgColor rgb="FF00B0F0"/>
        </patternFill>
      </fill>
    </dxf>
    <dxf>
      <font>
        <color rgb="FFFF0000"/>
      </font>
      <fill>
        <patternFill>
          <bgColor rgb="FFFF0000"/>
        </patternFill>
      </fill>
    </dxf>
    <dxf>
      <fill>
        <patternFill>
          <bgColor rgb="FFFF0000"/>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ill>
        <patternFill>
          <bgColor rgb="FFFF0000"/>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ill>
        <patternFill>
          <bgColor rgb="FFFF0000"/>
        </patternFill>
      </fill>
    </dxf>
    <dxf>
      <fill>
        <patternFill>
          <bgColor rgb="FFFF0000"/>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ill>
        <patternFill>
          <bgColor rgb="FFFF0000"/>
        </patternFill>
      </fill>
    </dxf>
    <dxf>
      <fill>
        <patternFill>
          <bgColor rgb="FFFF0000"/>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ill>
        <patternFill>
          <bgColor rgb="FFFF0000"/>
        </patternFill>
      </fill>
    </dxf>
    <dxf>
      <fill>
        <patternFill>
          <bgColor rgb="FFFF0000"/>
        </patternFill>
      </fill>
    </dxf>
    <dxf>
      <font>
        <color auto="1"/>
      </font>
      <fill>
        <patternFill>
          <bgColor theme="9" tint="0.59996337778862885"/>
        </patternFill>
      </fill>
    </dxf>
    <dxf>
      <font>
        <color auto="1"/>
      </font>
      <fill>
        <patternFill>
          <bgColor theme="4" tint="0.59996337778862885"/>
        </patternFill>
      </fill>
    </dxf>
    <dxf>
      <fill>
        <patternFill>
          <bgColor theme="5" tint="0.59996337778862885"/>
        </patternFill>
      </fill>
    </dxf>
    <dxf>
      <font>
        <color auto="1"/>
      </font>
      <fill>
        <patternFill>
          <bgColor theme="4" tint="0.59996337778862885"/>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ill>
        <patternFill>
          <bgColor rgb="FFFF0000"/>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ill>
        <patternFill>
          <bgColor rgb="FFFF0000"/>
        </patternFill>
      </fill>
    </dxf>
    <dxf>
      <font>
        <color auto="1"/>
      </font>
      <fill>
        <patternFill>
          <bgColor theme="9" tint="0.59996337778862885"/>
        </patternFill>
      </fill>
    </dxf>
    <dxf>
      <fill>
        <patternFill>
          <bgColor theme="5" tint="0.59996337778862885"/>
        </patternFill>
      </fill>
    </dxf>
    <dxf>
      <fill>
        <patternFill>
          <bgColor rgb="FFFF0000"/>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theme="8" tint="0.79998168889431442"/>
      </font>
      <fill>
        <patternFill>
          <bgColor theme="8" tint="0.79998168889431442"/>
        </patternFill>
      </fill>
    </dxf>
    <dxf>
      <font>
        <color rgb="FF00B0F0"/>
      </font>
      <fill>
        <patternFill>
          <bgColor rgb="FF00B0F0"/>
        </patternFill>
      </fill>
    </dxf>
    <dxf>
      <font>
        <color rgb="FFFF0000"/>
      </font>
      <fill>
        <patternFill>
          <bgColor rgb="FFFF0000"/>
        </patternFill>
      </fill>
    </dxf>
    <dxf>
      <font>
        <color auto="1"/>
      </font>
      <fill>
        <patternFill>
          <bgColor theme="9" tint="0.59996337778862885"/>
        </patternFill>
      </fill>
    </dxf>
    <dxf>
      <font>
        <color auto="1"/>
      </font>
      <fill>
        <patternFill>
          <bgColor theme="4" tint="0.59996337778862885"/>
        </patternFill>
      </fill>
    </dxf>
    <dxf>
      <fill>
        <patternFill>
          <bgColor theme="5" tint="0.59996337778862885"/>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ont>
        <color auto="1"/>
      </font>
      <fill>
        <patternFill>
          <bgColor theme="4" tint="0.59996337778862885"/>
        </patternFill>
      </fill>
    </dxf>
    <dxf>
      <fill>
        <patternFill>
          <bgColor theme="5" tint="0.59996337778862885"/>
        </patternFill>
      </fill>
    </dxf>
    <dxf>
      <font>
        <color auto="1"/>
      </font>
      <fill>
        <patternFill>
          <bgColor theme="9" tint="0.59996337778862885"/>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00B0F0"/>
      </font>
      <fill>
        <patternFill>
          <bgColor rgb="FF00B0F0"/>
        </patternFill>
      </fill>
    </dxf>
    <dxf>
      <font>
        <color rgb="FFFF0000"/>
      </font>
      <fill>
        <patternFill>
          <bgColor rgb="FFFF0000"/>
        </patternFill>
      </fill>
    </dxf>
    <dxf>
      <font>
        <color theme="8" tint="0.79998168889431442"/>
      </font>
      <fill>
        <patternFill>
          <bgColor theme="8" tint="0.79998168889431442"/>
        </patternFill>
      </fill>
    </dxf>
    <dxf>
      <fill>
        <patternFill>
          <bgColor theme="5" tint="0.59996337778862885"/>
        </patternFill>
      </fill>
    </dxf>
    <dxf>
      <font>
        <color auto="1"/>
      </font>
      <fill>
        <patternFill>
          <bgColor theme="4" tint="0.59996337778862885"/>
        </patternFill>
      </fill>
    </dxf>
    <dxf>
      <font>
        <color auto="1"/>
      </font>
      <fill>
        <patternFill>
          <bgColor theme="9" tint="0.59996337778862885"/>
        </patternFill>
      </fill>
    </dxf>
    <dxf>
      <font>
        <color rgb="FF92D050"/>
      </font>
      <fill>
        <patternFill>
          <bgColor rgb="FF92D050"/>
        </patternFill>
      </fill>
    </dxf>
    <dxf>
      <font>
        <color rgb="FFFF0000"/>
      </font>
      <fill>
        <patternFill>
          <bgColor rgb="FFFF0000"/>
        </patternFill>
      </fill>
    </dxf>
    <dxf>
      <font>
        <color theme="9" tint="0.79998168889431442"/>
      </font>
      <fill>
        <patternFill>
          <bgColor theme="9" tint="0.79998168889431442"/>
        </patternFill>
      </fill>
    </dxf>
    <dxf>
      <font>
        <color theme="8" tint="0.79998168889431442"/>
      </font>
      <fill>
        <patternFill>
          <bgColor theme="8" tint="0.79998168889431442"/>
        </patternFill>
      </fill>
    </dxf>
    <dxf>
      <font>
        <color rgb="FF00B0F0"/>
      </font>
      <fill>
        <patternFill>
          <bgColor rgb="FF00B0F0"/>
        </patternFill>
      </fill>
    </dxf>
    <dxf>
      <font>
        <color rgb="FFFF0000"/>
      </font>
      <fill>
        <patternFill>
          <bgColor rgb="FFFF0000"/>
        </patternFill>
      </fill>
    </dxf>
    <dxf>
      <fill>
        <patternFill>
          <bgColor theme="5" tint="0.59996337778862885"/>
        </patternFill>
      </fill>
    </dxf>
    <dxf>
      <font>
        <color auto="1"/>
      </font>
      <fill>
        <patternFill>
          <bgColor theme="4" tint="0.59996337778862885"/>
        </patternFill>
      </fill>
    </dxf>
    <dxf>
      <font>
        <color auto="1"/>
      </font>
      <fill>
        <patternFill>
          <bgColor theme="9" tint="0.59996337778862885"/>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00B0F0"/>
      </font>
      <fill>
        <patternFill>
          <bgColor rgb="FF00B0F0"/>
        </patternFill>
      </fill>
    </dxf>
    <dxf>
      <font>
        <color theme="8" tint="0.79998168889431442"/>
      </font>
      <fill>
        <patternFill>
          <bgColor theme="8" tint="0.79998168889431442"/>
        </patternFill>
      </fill>
    </dxf>
    <dxf>
      <font>
        <color rgb="FFFF0000"/>
      </font>
      <fill>
        <patternFill>
          <bgColor rgb="FFFF0000"/>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theme="8" tint="0.79998168889431442"/>
      </font>
      <fill>
        <patternFill>
          <bgColor theme="8" tint="0.79998168889431442"/>
        </patternFill>
      </fill>
    </dxf>
    <dxf>
      <font>
        <color rgb="FF00B0F0"/>
      </font>
      <fill>
        <patternFill>
          <bgColor rgb="FF00B0F0"/>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ont>
        <color rgb="FFFF0000"/>
      </font>
      <fill>
        <patternFill>
          <bgColor rgb="FFFF0000"/>
        </patternFill>
      </fill>
    </dxf>
    <dxf>
      <font>
        <color rgb="FF92D050"/>
      </font>
      <fill>
        <patternFill>
          <bgColor rgb="FF92D050"/>
        </patternFill>
      </fill>
    </dxf>
    <dxf>
      <font>
        <color theme="9" tint="0.79998168889431442"/>
      </font>
      <fill>
        <patternFill>
          <bgColor theme="9" tint="0.79998168889431442"/>
        </patternFill>
      </fill>
    </dxf>
    <dxf>
      <font>
        <color theme="8" tint="0.79998168889431442"/>
      </font>
      <fill>
        <patternFill>
          <bgColor theme="8" tint="0.79998168889431442"/>
        </patternFill>
      </fill>
    </dxf>
    <dxf>
      <font>
        <color rgb="FF00B0F0"/>
      </font>
      <fill>
        <patternFill>
          <bgColor rgb="FF00B0F0"/>
        </patternFill>
      </fill>
    </dxf>
    <dxf>
      <font>
        <color rgb="FFFF0000"/>
      </font>
      <fill>
        <patternFill>
          <bgColor rgb="FFFF0000"/>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theme="8" tint="0.79998168889431442"/>
      </font>
      <fill>
        <patternFill>
          <bgColor theme="8" tint="0.79998168889431442"/>
        </patternFill>
      </fill>
    </dxf>
    <dxf>
      <font>
        <color rgb="FFFF0000"/>
      </font>
      <fill>
        <patternFill>
          <bgColor rgb="FFFF0000"/>
        </patternFill>
      </fill>
    </dxf>
    <dxf>
      <font>
        <color rgb="FF00B0F0"/>
      </font>
      <fill>
        <patternFill>
          <bgColor rgb="FF00B0F0"/>
        </patternFill>
      </fill>
    </dxf>
    <dxf>
      <font>
        <color auto="1"/>
      </font>
      <fill>
        <patternFill>
          <bgColor theme="9" tint="0.59996337778862885"/>
        </patternFill>
      </fill>
    </dxf>
    <dxf>
      <fill>
        <patternFill>
          <bgColor theme="5" tint="0.59996337778862885"/>
        </patternFill>
      </fill>
    </dxf>
    <dxf>
      <font>
        <color auto="1"/>
      </font>
      <fill>
        <patternFill>
          <bgColor theme="4" tint="0.59996337778862885"/>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00B0F0"/>
      </font>
      <fill>
        <patternFill>
          <bgColor rgb="FF00B0F0"/>
        </patternFill>
      </fill>
    </dxf>
    <dxf>
      <font>
        <color theme="8" tint="0.79998168889431442"/>
      </font>
      <fill>
        <patternFill>
          <bgColor theme="8" tint="0.79998168889431442"/>
        </patternFill>
      </fill>
    </dxf>
    <dxf>
      <font>
        <color rgb="FFFF0000"/>
      </font>
      <fill>
        <patternFill>
          <bgColor rgb="FFFF0000"/>
        </patternFill>
      </fill>
    </dxf>
    <dxf>
      <font>
        <color auto="1"/>
      </font>
      <fill>
        <patternFill>
          <bgColor theme="4" tint="0.59996337778862885"/>
        </patternFill>
      </fill>
    </dxf>
    <dxf>
      <fill>
        <patternFill>
          <bgColor theme="5" tint="0.59996337778862885"/>
        </patternFill>
      </fill>
    </dxf>
    <dxf>
      <font>
        <color auto="1"/>
      </font>
      <fill>
        <patternFill>
          <bgColor theme="9" tint="0.59996337778862885"/>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ont>
        <color rgb="FFFF0000"/>
      </font>
      <fill>
        <patternFill>
          <bgColor rgb="FFFF0000"/>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theme="8" tint="0.79998168889431442"/>
      </font>
      <fill>
        <patternFill>
          <bgColor theme="8" tint="0.79998168889431442"/>
        </patternFill>
      </fill>
    </dxf>
    <dxf>
      <font>
        <color rgb="FF00B0F0"/>
      </font>
      <fill>
        <patternFill>
          <bgColor rgb="FF00B0F0"/>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ont>
        <color rgb="FF92D050"/>
      </font>
      <fill>
        <patternFill>
          <bgColor rgb="FF92D050"/>
        </patternFill>
      </fill>
    </dxf>
    <dxf>
      <font>
        <color rgb="FFFF0000"/>
      </font>
      <fill>
        <patternFill>
          <bgColor rgb="FFFF0000"/>
        </patternFill>
      </fill>
    </dxf>
    <dxf>
      <font>
        <color theme="9" tint="0.79998168889431442"/>
      </font>
      <fill>
        <patternFill>
          <bgColor theme="9" tint="0.79998168889431442"/>
        </patternFill>
      </fill>
    </dxf>
    <dxf>
      <font>
        <color theme="8" tint="0.79998168889431442"/>
      </font>
      <fill>
        <patternFill>
          <bgColor theme="8" tint="0.79998168889431442"/>
        </patternFill>
      </fill>
    </dxf>
    <dxf>
      <font>
        <color rgb="FFFF0000"/>
      </font>
      <fill>
        <patternFill>
          <bgColor rgb="FFFF0000"/>
        </patternFill>
      </fill>
    </dxf>
    <dxf>
      <font>
        <color rgb="FF00B0F0"/>
      </font>
      <fill>
        <patternFill>
          <bgColor rgb="FF00B0F0"/>
        </patternFill>
      </fill>
    </dxf>
    <dxf>
      <font>
        <color auto="1"/>
      </font>
      <fill>
        <patternFill>
          <bgColor theme="9" tint="0.59996337778862885"/>
        </patternFill>
      </fill>
    </dxf>
    <dxf>
      <font>
        <color auto="1"/>
      </font>
      <fill>
        <patternFill>
          <bgColor theme="4" tint="0.59996337778862885"/>
        </patternFill>
      </fill>
    </dxf>
    <dxf>
      <fill>
        <patternFill>
          <bgColor theme="5" tint="0.59996337778862885"/>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ont>
        <color rgb="FFFF0000"/>
      </font>
      <fill>
        <patternFill>
          <bgColor rgb="FFFF0000"/>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ont>
        <color rgb="FF92D050"/>
      </font>
      <fill>
        <patternFill>
          <bgColor rgb="FF92D050"/>
        </patternFill>
      </fill>
    </dxf>
    <dxf>
      <font>
        <color theme="9" tint="0.79998168889431442"/>
      </font>
      <fill>
        <patternFill>
          <bgColor theme="9" tint="0.79998168889431442"/>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ont>
        <color rgb="FFFF0000"/>
      </font>
      <fill>
        <patternFill>
          <bgColor rgb="FFFF0000"/>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rgb="FFFF0000"/>
      </font>
      <fill>
        <patternFill>
          <bgColor rgb="FFFF0000"/>
        </patternFill>
      </fill>
    </dxf>
    <dxf>
      <font>
        <color theme="8" tint="0.79998168889431442"/>
      </font>
      <fill>
        <patternFill>
          <bgColor theme="8" tint="0.79998168889431442"/>
        </patternFill>
      </fill>
    </dxf>
    <dxf>
      <fill>
        <patternFill>
          <bgColor theme="5" tint="0.59996337778862885"/>
        </patternFill>
      </fill>
    </dxf>
    <dxf>
      <font>
        <color auto="1"/>
      </font>
      <fill>
        <patternFill>
          <bgColor theme="4" tint="0.59996337778862885"/>
        </patternFill>
      </fill>
    </dxf>
    <dxf>
      <font>
        <color auto="1"/>
      </font>
      <fill>
        <patternFill>
          <bgColor theme="9" tint="0.59996337778862885"/>
        </patternFill>
      </fill>
    </dxf>
    <dxf>
      <font>
        <color rgb="FF92D050"/>
      </font>
      <fill>
        <patternFill>
          <bgColor rgb="FF92D050"/>
        </patternFill>
      </fill>
    </dxf>
    <dxf>
      <font>
        <color rgb="FFFF0000"/>
      </font>
      <fill>
        <patternFill>
          <bgColor rgb="FFFF0000"/>
        </patternFill>
      </fill>
    </dxf>
    <dxf>
      <font>
        <color theme="9" tint="0.79998168889431442"/>
      </font>
      <fill>
        <patternFill>
          <bgColor theme="9" tint="0.79998168889431442"/>
        </patternFill>
      </fill>
    </dxf>
    <dxf>
      <font>
        <color rgb="FF00B0F0"/>
      </font>
      <fill>
        <patternFill>
          <bgColor rgb="FF00B0F0"/>
        </patternFill>
      </fill>
    </dxf>
    <dxf>
      <font>
        <color theme="8" tint="0.79998168889431442"/>
      </font>
      <fill>
        <patternFill>
          <bgColor theme="8" tint="0.79998168889431442"/>
        </patternFill>
      </fill>
    </dxf>
    <dxf>
      <font>
        <color rgb="FFFF0000"/>
      </font>
      <fill>
        <patternFill>
          <bgColor rgb="FFFF0000"/>
        </patternFill>
      </fill>
    </dxf>
    <dxf>
      <fill>
        <patternFill>
          <bgColor theme="5" tint="0.59996337778862885"/>
        </patternFill>
      </fill>
    </dxf>
    <dxf>
      <font>
        <color auto="1"/>
      </font>
      <fill>
        <patternFill>
          <bgColor theme="4" tint="0.59996337778862885"/>
        </patternFill>
      </fill>
    </dxf>
    <dxf>
      <font>
        <color auto="1"/>
      </font>
      <fill>
        <patternFill>
          <bgColor theme="9" tint="0.59996337778862885"/>
        </patternFill>
      </fill>
    </dxf>
    <dxf>
      <font>
        <color rgb="FF92D050"/>
      </font>
      <fill>
        <patternFill>
          <bgColor rgb="FF92D050"/>
        </patternFill>
      </fill>
    </dxf>
    <dxf>
      <font>
        <color rgb="FFFF0000"/>
      </font>
      <fill>
        <patternFill>
          <bgColor rgb="FFFF0000"/>
        </patternFill>
      </fill>
    </dxf>
    <dxf>
      <font>
        <color theme="9" tint="0.79998168889431442"/>
      </font>
      <fill>
        <patternFill>
          <bgColor theme="9" tint="0.79998168889431442"/>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rgb="FF92D050"/>
      </font>
      <fill>
        <patternFill>
          <bgColor rgb="FF92D050"/>
        </patternFill>
      </fill>
    </dxf>
    <dxf>
      <font>
        <color theme="9" tint="0.79998168889431442"/>
      </font>
      <fill>
        <patternFill>
          <bgColor theme="9" tint="0.79998168889431442"/>
        </patternFill>
      </fill>
    </dxf>
    <dxf>
      <font>
        <color rgb="FFFF0000"/>
      </font>
      <fill>
        <patternFill>
          <bgColor rgb="FFFF0000"/>
        </patternFill>
      </fill>
    </dxf>
    <dxf>
      <font>
        <color rgb="FFFF0000"/>
      </font>
      <fill>
        <patternFill>
          <bgColor rgb="FFFF0000"/>
        </patternFill>
      </fill>
    </dxf>
    <dxf>
      <font>
        <color theme="8" tint="0.79998168889431442"/>
      </font>
      <fill>
        <patternFill>
          <bgColor theme="8" tint="0.79998168889431442"/>
        </patternFill>
      </fill>
    </dxf>
    <dxf>
      <font>
        <color rgb="FF00B0F0"/>
      </font>
      <fill>
        <patternFill>
          <bgColor rgb="FF00B0F0"/>
        </patternFill>
      </fill>
    </dxf>
    <dxf>
      <font>
        <color auto="1"/>
      </font>
      <fill>
        <patternFill>
          <bgColor theme="4" tint="0.59996337778862885"/>
        </patternFill>
      </fill>
    </dxf>
    <dxf>
      <fill>
        <patternFill>
          <bgColor theme="5" tint="0.59996337778862885"/>
        </patternFill>
      </fill>
    </dxf>
    <dxf>
      <font>
        <color auto="1"/>
      </font>
      <fill>
        <patternFill>
          <bgColor theme="9" tint="0.59996337778862885"/>
        </patternFill>
      </fill>
    </dxf>
    <dxf>
      <font>
        <color theme="9" tint="0.79998168889431442"/>
      </font>
      <fill>
        <patternFill>
          <bgColor theme="9" tint="0.79998168889431442"/>
        </patternFill>
      </fill>
    </dxf>
    <dxf>
      <font>
        <color rgb="FFFF0000"/>
      </font>
      <fill>
        <patternFill>
          <bgColor rgb="FFFF0000"/>
        </patternFill>
      </fill>
    </dxf>
    <dxf>
      <font>
        <color rgb="FF92D050"/>
      </font>
      <fill>
        <patternFill>
          <bgColor rgb="FF92D050"/>
        </patternFill>
      </fill>
    </dxf>
    <dxf>
      <font>
        <color rgb="FF00B0F0"/>
      </font>
      <fill>
        <patternFill>
          <bgColor rgb="FF00B0F0"/>
        </patternFill>
      </fill>
    </dxf>
    <dxf>
      <font>
        <color theme="8" tint="0.79998168889431442"/>
      </font>
      <fill>
        <patternFill>
          <bgColor theme="8" tint="0.79998168889431442"/>
        </patternFill>
      </fill>
    </dxf>
    <dxf>
      <font>
        <color rgb="FFFF0000"/>
      </font>
      <fill>
        <patternFill>
          <bgColor rgb="FFFF0000"/>
        </patternFill>
      </fill>
    </dxf>
    <dxf>
      <fill>
        <patternFill>
          <bgColor theme="5" tint="0.59996337778862885"/>
        </patternFill>
      </fill>
    </dxf>
    <dxf>
      <font>
        <color auto="1"/>
      </font>
      <fill>
        <patternFill>
          <bgColor theme="4" tint="0.59996337778862885"/>
        </patternFill>
      </fill>
    </dxf>
    <dxf>
      <font>
        <color auto="1"/>
      </font>
      <fill>
        <patternFill>
          <bgColor theme="9" tint="0.59996337778862885"/>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00B0F0"/>
      </font>
      <fill>
        <patternFill>
          <bgColor rgb="FF00B0F0"/>
        </patternFill>
      </fill>
    </dxf>
    <dxf>
      <font>
        <color theme="8" tint="0.79998168889431442"/>
      </font>
      <fill>
        <patternFill>
          <bgColor theme="8" tint="0.79998168889431442"/>
        </patternFill>
      </fill>
    </dxf>
    <dxf>
      <font>
        <color rgb="FFFF0000"/>
      </font>
      <fill>
        <patternFill>
          <bgColor rgb="FFFF0000"/>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rgb="FF92D050"/>
      </font>
      <fill>
        <patternFill>
          <bgColor rgb="FF92D050"/>
        </patternFill>
      </fill>
    </dxf>
    <dxf>
      <font>
        <color theme="9" tint="0.79998168889431442"/>
      </font>
      <fill>
        <patternFill>
          <bgColor theme="9" tint="0.79998168889431442"/>
        </patternFill>
      </fill>
    </dxf>
    <dxf>
      <font>
        <color rgb="FFFF0000"/>
      </font>
      <fill>
        <patternFill>
          <bgColor rgb="FFFF0000"/>
        </patternFill>
      </fill>
    </dxf>
    <dxf>
      <font>
        <color rgb="FF00B0F0"/>
      </font>
      <fill>
        <patternFill>
          <bgColor rgb="FF00B0F0"/>
        </patternFill>
      </fill>
    </dxf>
    <dxf>
      <font>
        <color rgb="FFFF0000"/>
      </font>
      <fill>
        <patternFill>
          <bgColor rgb="FFFF0000"/>
        </patternFill>
      </fill>
    </dxf>
    <dxf>
      <font>
        <color theme="8" tint="0.79998168889431442"/>
      </font>
      <fill>
        <patternFill>
          <bgColor theme="8" tint="0.79998168889431442"/>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ill>
        <patternFill>
          <bgColor theme="5" tint="0.59996337778862885"/>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auto="1"/>
      </font>
      <fill>
        <patternFill>
          <bgColor theme="9" tint="0.59996337778862885"/>
        </patternFill>
      </fill>
    </dxf>
    <dxf>
      <font>
        <color auto="1"/>
      </font>
      <fill>
        <patternFill>
          <bgColor theme="4" tint="0.59996337778862885"/>
        </patternFill>
      </fill>
    </dxf>
    <dxf>
      <fill>
        <patternFill>
          <bgColor theme="5" tint="0.59996337778862885"/>
        </patternFill>
      </fill>
    </dxf>
    <dxf>
      <fill>
        <patternFill>
          <bgColor theme="5" tint="0.59996337778862885"/>
        </patternFill>
      </fill>
    </dxf>
    <dxf>
      <font>
        <color auto="1"/>
      </font>
      <fill>
        <patternFill>
          <bgColor theme="4" tint="0.59996337778862885"/>
        </patternFill>
      </fill>
    </dxf>
    <dxf>
      <font>
        <color auto="1"/>
      </font>
      <fill>
        <patternFill>
          <bgColor theme="9" tint="0.59996337778862885"/>
        </patternFill>
      </fill>
    </dxf>
    <dxf>
      <font>
        <color rgb="FF92D050"/>
      </font>
      <fill>
        <patternFill>
          <bgColor rgb="FF92D050"/>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ont>
        <color theme="9" tint="0.79998168889431442"/>
      </font>
      <fill>
        <patternFill>
          <bgColor theme="9" tint="0.79998168889431442"/>
        </patternFill>
      </fill>
    </dxf>
    <dxf>
      <font>
        <color rgb="FF92D050"/>
      </font>
      <fill>
        <patternFill>
          <bgColor rgb="FF92D050"/>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ill>
        <patternFill>
          <bgColor rgb="FFFF0000"/>
        </patternFill>
      </fill>
    </dxf>
    <dxf>
      <fill>
        <patternFill>
          <bgColor rgb="FFFF0000"/>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00B0F0"/>
      </font>
      <fill>
        <patternFill>
          <bgColor rgb="FF00B0F0"/>
        </patternFill>
      </fill>
    </dxf>
    <dxf>
      <font>
        <color theme="8" tint="0.79998168889431442"/>
      </font>
      <fill>
        <patternFill>
          <bgColor theme="8" tint="0.79998168889431442"/>
        </patternFill>
      </fill>
    </dxf>
    <dxf>
      <font>
        <color rgb="FFFF0000"/>
      </font>
      <fill>
        <patternFill>
          <bgColor rgb="FFFF0000"/>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theme="8" tint="0.79998168889431442"/>
      </font>
      <fill>
        <patternFill>
          <bgColor theme="8" tint="0.79998168889431442"/>
        </patternFill>
      </fill>
    </dxf>
    <dxf>
      <font>
        <color rgb="FF00B0F0"/>
      </font>
      <fill>
        <patternFill>
          <bgColor rgb="FF00B0F0"/>
        </patternFill>
      </fill>
    </dxf>
    <dxf>
      <fill>
        <patternFill>
          <bgColor theme="5" tint="0.59996337778862885"/>
        </patternFill>
      </fill>
    </dxf>
    <dxf>
      <fill>
        <patternFill>
          <bgColor rgb="FFFF0000"/>
        </patternFill>
      </fill>
    </dxf>
    <dxf>
      <font>
        <color auto="1"/>
      </font>
      <fill>
        <patternFill>
          <bgColor theme="9" tint="0.59996337778862885"/>
        </patternFill>
      </fill>
    </dxf>
    <dxf>
      <font>
        <color auto="1"/>
      </font>
      <fill>
        <patternFill>
          <bgColor theme="4" tint="0.59996337778862885"/>
        </patternFill>
      </fill>
    </dxf>
    <dxf>
      <font>
        <color rgb="FFFF0000"/>
      </font>
      <fill>
        <patternFill>
          <bgColor rgb="FFFF0000"/>
        </patternFill>
      </fill>
    </dxf>
    <dxf>
      <font>
        <color rgb="FF92D050"/>
      </font>
      <fill>
        <patternFill>
          <bgColor rgb="FF92D050"/>
        </patternFill>
      </fill>
    </dxf>
    <dxf>
      <font>
        <color theme="9" tint="0.79998168889431442"/>
      </font>
      <fill>
        <patternFill>
          <bgColor theme="9" tint="0.79998168889431442"/>
        </patternFill>
      </fill>
    </dxf>
    <dxf>
      <font>
        <color theme="8" tint="0.79998168889431442"/>
      </font>
      <fill>
        <patternFill>
          <bgColor theme="8" tint="0.79998168889431442"/>
        </patternFill>
      </fill>
    </dxf>
    <dxf>
      <font>
        <color rgb="FFFF0000"/>
      </font>
      <fill>
        <patternFill>
          <bgColor rgb="FFFF0000"/>
        </patternFill>
      </fill>
    </dxf>
    <dxf>
      <font>
        <color rgb="FF00B0F0"/>
      </font>
      <fill>
        <patternFill>
          <bgColor rgb="FF00B0F0"/>
        </patternFill>
      </fill>
    </dxf>
    <dxf>
      <fill>
        <patternFill>
          <bgColor theme="5" tint="0.59996337778862885"/>
        </patternFill>
      </fill>
    </dxf>
    <dxf>
      <fill>
        <patternFill>
          <bgColor rgb="FFFF0000"/>
        </patternFill>
      </fill>
    </dxf>
    <dxf>
      <font>
        <color auto="1"/>
      </font>
      <fill>
        <patternFill>
          <bgColor theme="4" tint="0.59996337778862885"/>
        </patternFill>
      </fill>
    </dxf>
    <dxf>
      <font>
        <color auto="1"/>
      </font>
      <fill>
        <patternFill>
          <bgColor theme="9" tint="0.59996337778862885"/>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ill>
        <patternFill>
          <bgColor rgb="FFFF0000"/>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rgb="FFFF0000"/>
      </font>
      <fill>
        <patternFill>
          <bgColor rgb="FFFF0000"/>
        </patternFill>
      </fill>
    </dxf>
    <dxf>
      <font>
        <color rgb="FF92D050"/>
      </font>
      <fill>
        <patternFill>
          <bgColor rgb="FF92D050"/>
        </patternFill>
      </fill>
    </dxf>
    <dxf>
      <font>
        <color theme="9" tint="0.79998168889431442"/>
      </font>
      <fill>
        <patternFill>
          <bgColor theme="9" tint="0.79998168889431442"/>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ont>
        <color auto="1"/>
      </font>
      <fill>
        <patternFill>
          <bgColor theme="9" tint="0.59996337778862885"/>
        </patternFill>
      </fill>
    </dxf>
    <dxf>
      <fill>
        <patternFill>
          <bgColor theme="5" tint="0.59996337778862885"/>
        </patternFill>
      </fill>
    </dxf>
    <dxf>
      <fill>
        <patternFill>
          <bgColor rgb="FFFF0000"/>
        </patternFill>
      </fill>
    </dxf>
    <dxf>
      <font>
        <color auto="1"/>
      </font>
      <fill>
        <patternFill>
          <bgColor theme="4" tint="0.59996337778862885"/>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theme="8" tint="0.79998168889431442"/>
      </font>
      <fill>
        <patternFill>
          <bgColor theme="8" tint="0.79998168889431442"/>
        </patternFill>
      </fill>
    </dxf>
    <dxf>
      <font>
        <color rgb="FFFF0000"/>
      </font>
      <fill>
        <patternFill>
          <bgColor rgb="FFFF0000"/>
        </patternFill>
      </fill>
    </dxf>
    <dxf>
      <font>
        <color rgb="FF00B0F0"/>
      </font>
      <fill>
        <patternFill>
          <bgColor rgb="FF00B0F0"/>
        </patternFill>
      </fill>
    </dxf>
    <dxf>
      <font>
        <color auto="1"/>
      </font>
      <fill>
        <patternFill>
          <bgColor theme="4" tint="0.59996337778862885"/>
        </patternFill>
      </fill>
    </dxf>
    <dxf>
      <fill>
        <patternFill>
          <bgColor rgb="FFFF0000"/>
        </patternFill>
      </fill>
    </dxf>
    <dxf>
      <font>
        <color auto="1"/>
      </font>
      <fill>
        <patternFill>
          <bgColor theme="9" tint="0.59996337778862885"/>
        </patternFill>
      </fill>
    </dxf>
    <dxf>
      <fill>
        <patternFill>
          <bgColor theme="5" tint="0.59996337778862885"/>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ill>
        <patternFill>
          <bgColor rgb="FFFF0000"/>
        </patternFill>
      </fill>
    </dxf>
    <dxf>
      <font>
        <color rgb="FFFF0000"/>
      </font>
      <fill>
        <patternFill>
          <bgColor rgb="FFFF0000"/>
        </patternFill>
      </fill>
    </dxf>
    <dxf>
      <font>
        <color theme="9" tint="0.79998168889431442"/>
      </font>
      <fill>
        <patternFill>
          <bgColor theme="9" tint="0.79998168889431442"/>
        </patternFill>
      </fill>
    </dxf>
    <dxf>
      <font>
        <color theme="8" tint="0.79998168889431442"/>
      </font>
      <fill>
        <patternFill>
          <bgColor theme="8" tint="0.79998168889431442"/>
        </patternFill>
      </fill>
    </dxf>
    <dxf>
      <font>
        <color auto="1"/>
      </font>
      <fill>
        <patternFill>
          <bgColor theme="9" tint="0.59996337778862885"/>
        </patternFill>
      </fill>
    </dxf>
    <dxf>
      <font>
        <color auto="1"/>
      </font>
      <fill>
        <patternFill>
          <bgColor theme="4" tint="0.59996337778862885"/>
        </patternFill>
      </fill>
    </dxf>
    <dxf>
      <fill>
        <patternFill>
          <bgColor theme="5" tint="0.59996337778862885"/>
        </patternFill>
      </fill>
    </dxf>
    <dxf>
      <fill>
        <patternFill>
          <bgColor rgb="FFFF0000"/>
        </patternFill>
      </fill>
    </dxf>
    <dxf>
      <font>
        <color theme="9" tint="0.79998168889431442"/>
      </font>
      <fill>
        <patternFill>
          <bgColor theme="9" tint="0.79998168889431442"/>
        </patternFill>
      </fill>
    </dxf>
    <dxf>
      <font>
        <color rgb="FFFF0000"/>
      </font>
      <fill>
        <patternFill>
          <bgColor rgb="FFFF0000"/>
        </patternFill>
      </fill>
    </dxf>
    <dxf>
      <font>
        <color rgb="FF92D050"/>
      </font>
      <fill>
        <patternFill>
          <bgColor rgb="FF92D050"/>
        </patternFill>
      </fill>
    </dxf>
    <dxf>
      <font>
        <color theme="8" tint="0.79998168889431442"/>
      </font>
      <fill>
        <patternFill>
          <bgColor theme="8" tint="0.79998168889431442"/>
        </patternFill>
      </fill>
    </dxf>
    <dxf>
      <font>
        <color rgb="FF00B0F0"/>
      </font>
      <fill>
        <patternFill>
          <bgColor rgb="FF00B0F0"/>
        </patternFill>
      </fill>
    </dxf>
    <dxf>
      <fill>
        <patternFill>
          <bgColor rgb="FFFF0000"/>
        </patternFill>
      </fill>
    </dxf>
    <dxf>
      <font>
        <color auto="1"/>
      </font>
      <fill>
        <patternFill>
          <bgColor theme="4" tint="0.59996337778862885"/>
        </patternFill>
      </fill>
    </dxf>
    <dxf>
      <fill>
        <patternFill>
          <bgColor theme="5" tint="0.59996337778862885"/>
        </patternFill>
      </fill>
    </dxf>
    <dxf>
      <font>
        <color auto="1"/>
      </font>
      <fill>
        <patternFill>
          <bgColor theme="9" tint="0.59996337778862885"/>
        </patternFill>
      </fill>
    </dxf>
    <dxf>
      <font>
        <color rgb="FFFF0000"/>
      </font>
      <fill>
        <patternFill>
          <bgColor rgb="FFFF0000"/>
        </patternFill>
      </fill>
    </dxf>
    <dxf>
      <font>
        <color theme="9" tint="0.79998168889431442"/>
      </font>
      <fill>
        <patternFill>
          <bgColor theme="9" tint="0.79998168889431442"/>
        </patternFill>
      </fill>
    </dxf>
    <dxf>
      <font>
        <color rgb="FF00B0F0"/>
      </font>
      <fill>
        <patternFill>
          <bgColor rgb="FF00B0F0"/>
        </patternFill>
      </fill>
    </dxf>
    <dxf>
      <font>
        <color rgb="FFFF0000"/>
      </font>
      <fill>
        <patternFill>
          <bgColor rgb="FFFF0000"/>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ill>
        <patternFill>
          <bgColor rgb="FFFF0000"/>
        </patternFill>
      </fill>
    </dxf>
    <dxf>
      <font>
        <color rgb="FFFF0000"/>
      </font>
      <fill>
        <patternFill>
          <bgColor rgb="FFFF0000"/>
        </patternFill>
      </fill>
    </dxf>
    <dxf>
      <font>
        <color theme="8" tint="0.79998168889431442"/>
      </font>
      <fill>
        <patternFill>
          <bgColor theme="8" tint="0.79998168889431442"/>
        </patternFill>
      </fill>
    </dxf>
    <dxf>
      <font>
        <color rgb="FFFF0000"/>
      </font>
      <fill>
        <patternFill>
          <bgColor rgb="FFFF0000"/>
        </patternFill>
      </fill>
    </dxf>
    <dxf>
      <font>
        <color rgb="FF00B0F0"/>
      </font>
      <fill>
        <patternFill>
          <bgColor rgb="FF00B0F0"/>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theme="8" tint="0.79998168889431442"/>
      </font>
      <fill>
        <patternFill>
          <bgColor theme="8" tint="0.79998168889431442"/>
        </patternFill>
      </fill>
    </dxf>
    <dxf>
      <font>
        <color rgb="FF00B0F0"/>
      </font>
      <fill>
        <patternFill>
          <bgColor rgb="FF00B0F0"/>
        </patternFill>
      </fill>
    </dxf>
    <dxf>
      <fill>
        <patternFill>
          <bgColor rgb="FFFF0000"/>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00B0F0"/>
      </font>
      <fill>
        <patternFill>
          <bgColor rgb="FF00B0F0"/>
        </patternFill>
      </fill>
    </dxf>
    <dxf>
      <font>
        <color theme="8" tint="0.79998168889431442"/>
      </font>
      <fill>
        <patternFill>
          <bgColor theme="8" tint="0.79998168889431442"/>
        </patternFill>
      </fill>
    </dxf>
    <dxf>
      <font>
        <color rgb="FFFF0000"/>
      </font>
      <fill>
        <patternFill>
          <bgColor rgb="FFFF0000"/>
        </patternFill>
      </fill>
    </dxf>
    <dxf>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rgb="FFFF0000"/>
      </font>
      <fill>
        <patternFill>
          <bgColor rgb="FFFF0000"/>
        </patternFill>
      </fill>
    </dxf>
    <dxf>
      <font>
        <color theme="8" tint="0.79998168889431442"/>
      </font>
      <fill>
        <patternFill>
          <bgColor theme="8" tint="0.79998168889431442"/>
        </patternFill>
      </fill>
    </dxf>
    <dxf>
      <fill>
        <patternFill>
          <bgColor theme="5" tint="0.59996337778862885"/>
        </patternFill>
      </fill>
    </dxf>
    <dxf>
      <fill>
        <patternFill>
          <bgColor rgb="FFFF0000"/>
        </patternFill>
      </fill>
    </dxf>
    <dxf>
      <font>
        <color auto="1"/>
      </font>
      <fill>
        <patternFill>
          <bgColor theme="9" tint="0.59996337778862885"/>
        </patternFill>
      </fill>
    </dxf>
    <dxf>
      <font>
        <color auto="1"/>
      </font>
      <fill>
        <patternFill>
          <bgColor theme="4" tint="0.59996337778862885"/>
        </patternFill>
      </fill>
    </dxf>
    <dxf>
      <font>
        <color rgb="FF92D050"/>
      </font>
      <fill>
        <patternFill>
          <bgColor rgb="FF92D050"/>
        </patternFill>
      </fill>
    </dxf>
    <dxf>
      <font>
        <color rgb="FFFF0000"/>
      </font>
      <fill>
        <patternFill>
          <bgColor rgb="FFFF0000"/>
        </patternFill>
      </fill>
    </dxf>
    <dxf>
      <font>
        <color theme="9" tint="0.79998168889431442"/>
      </font>
      <fill>
        <patternFill>
          <bgColor theme="9" tint="0.79998168889431442"/>
        </patternFill>
      </fill>
    </dxf>
    <dxf>
      <font>
        <color theme="8" tint="0.79998168889431442"/>
      </font>
      <fill>
        <patternFill>
          <bgColor theme="8" tint="0.79998168889431442"/>
        </patternFill>
      </fill>
    </dxf>
    <dxf>
      <font>
        <color rgb="FFFF0000"/>
      </font>
      <fill>
        <patternFill>
          <bgColor rgb="FFFF0000"/>
        </patternFill>
      </fill>
    </dxf>
    <dxf>
      <font>
        <color rgb="FF00B0F0"/>
      </font>
      <fill>
        <patternFill>
          <bgColor rgb="FF00B0F0"/>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ill>
        <patternFill>
          <bgColor rgb="FFFF0000"/>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ont>
        <color auto="1"/>
      </font>
      <fill>
        <patternFill>
          <bgColor theme="4" tint="0.59996337778862885"/>
        </patternFill>
      </fill>
    </dxf>
    <dxf>
      <fill>
        <patternFill>
          <bgColor rgb="FFFF0000"/>
        </patternFill>
      </fill>
    </dxf>
    <dxf>
      <fill>
        <patternFill>
          <bgColor theme="5" tint="0.59996337778862885"/>
        </patternFill>
      </fill>
    </dxf>
    <dxf>
      <font>
        <color auto="1"/>
      </font>
      <fill>
        <patternFill>
          <bgColor theme="9" tint="0.59996337778862885"/>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00B0F0"/>
      </font>
      <fill>
        <patternFill>
          <bgColor rgb="FF00B0F0"/>
        </patternFill>
      </fill>
    </dxf>
    <dxf>
      <font>
        <color theme="8" tint="0.79998168889431442"/>
      </font>
      <fill>
        <patternFill>
          <bgColor theme="8" tint="0.79998168889431442"/>
        </patternFill>
      </fill>
    </dxf>
    <dxf>
      <font>
        <color rgb="FFFF0000"/>
      </font>
      <fill>
        <patternFill>
          <bgColor rgb="FFFF0000"/>
        </patternFill>
      </fill>
    </dxf>
    <dxf>
      <fill>
        <patternFill>
          <bgColor rgb="FFFF0000"/>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theme="8" tint="0.79998168889431442"/>
      </font>
      <fill>
        <patternFill>
          <bgColor theme="8" tint="0.79998168889431442"/>
        </patternFill>
      </fill>
    </dxf>
    <dxf>
      <font>
        <color rgb="FF00B0F0"/>
      </font>
      <fill>
        <patternFill>
          <bgColor rgb="FF00B0F0"/>
        </patternFill>
      </fill>
    </dxf>
    <dxf>
      <font>
        <color rgb="FFFF0000"/>
      </font>
      <fill>
        <patternFill>
          <bgColor rgb="FFFF0000"/>
        </patternFill>
      </fill>
    </dxf>
    <dxf>
      <fill>
        <patternFill>
          <bgColor rgb="FFFF0000"/>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theme="9" tint="0.79998168889431442"/>
      </font>
      <fill>
        <patternFill>
          <bgColor theme="9" tint="0.79998168889431442"/>
        </patternFill>
      </fill>
    </dxf>
    <dxf>
      <font>
        <color rgb="FF92D050"/>
      </font>
      <fill>
        <patternFill>
          <bgColor rgb="FF92D050"/>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ont>
        <color theme="9" tint="0.79998168889431442"/>
      </font>
      <fill>
        <patternFill>
          <bgColor theme="9" tint="0.79998168889431442"/>
        </patternFill>
      </fill>
    </dxf>
    <dxf>
      <font>
        <color rgb="FF92D050"/>
      </font>
      <fill>
        <patternFill>
          <bgColor rgb="FF92D050"/>
        </patternFill>
      </fill>
    </dxf>
    <dxf>
      <font>
        <color auto="1"/>
      </font>
      <fill>
        <patternFill>
          <bgColor theme="9" tint="0.59996337778862885"/>
        </patternFill>
      </fill>
    </dxf>
    <dxf>
      <fill>
        <patternFill>
          <bgColor theme="5" tint="0.59996337778862885"/>
        </patternFill>
      </fill>
    </dxf>
    <dxf>
      <font>
        <color auto="1"/>
      </font>
      <fill>
        <patternFill>
          <bgColor theme="4" tint="0.59996337778862885"/>
        </patternFill>
      </fill>
    </dxf>
    <dxf>
      <font>
        <color rgb="FF92D050"/>
      </font>
      <fill>
        <patternFill>
          <bgColor rgb="FF92D050"/>
        </patternFill>
      </fill>
    </dxf>
    <dxf>
      <font>
        <color theme="9" tint="0.79998168889431442"/>
      </font>
      <fill>
        <patternFill>
          <bgColor theme="9" tint="0.79998168889431442"/>
        </patternFill>
      </fill>
    </dxf>
    <dxf>
      <font>
        <color rgb="FFFF0000"/>
      </font>
      <fill>
        <patternFill>
          <bgColor rgb="FFFF0000"/>
        </patternFill>
      </fill>
    </dxf>
    <dxf>
      <fill>
        <patternFill>
          <bgColor theme="5" tint="0.59996337778862885"/>
        </patternFill>
      </fill>
    </dxf>
    <dxf>
      <font>
        <color auto="1"/>
      </font>
      <fill>
        <patternFill>
          <bgColor theme="4" tint="0.59996337778862885"/>
        </patternFill>
      </fill>
    </dxf>
    <dxf>
      <font>
        <color auto="1"/>
      </font>
      <fill>
        <patternFill>
          <bgColor theme="9" tint="0.59996337778862885"/>
        </patternFill>
      </fill>
    </dxf>
    <dxf>
      <font>
        <color rgb="FF92D050"/>
      </font>
      <fill>
        <patternFill>
          <bgColor rgb="FF92D050"/>
        </patternFill>
      </fill>
    </dxf>
    <dxf>
      <font>
        <color theme="9" tint="0.79998168889431442"/>
      </font>
      <fill>
        <patternFill>
          <bgColor theme="9" tint="0.79998168889431442"/>
        </patternFill>
      </fill>
    </dxf>
    <dxf>
      <fill>
        <patternFill>
          <bgColor theme="5" tint="0.59996337778862885"/>
        </patternFill>
      </fill>
    </dxf>
    <dxf>
      <font>
        <color auto="1"/>
      </font>
      <fill>
        <patternFill>
          <bgColor theme="4" tint="0.59996337778862885"/>
        </patternFill>
      </fill>
    </dxf>
    <dxf>
      <font>
        <color auto="1"/>
      </font>
      <fill>
        <patternFill>
          <bgColor theme="9" tint="0.59996337778862885"/>
        </patternFill>
      </fill>
    </dxf>
    <dxf>
      <font>
        <color rgb="FF92D050"/>
      </font>
      <fill>
        <patternFill>
          <bgColor rgb="FF92D050"/>
        </patternFill>
      </fill>
    </dxf>
    <dxf>
      <font>
        <color theme="9" tint="0.79998168889431442"/>
      </font>
      <fill>
        <patternFill>
          <bgColor theme="9" tint="0.79998168889431442"/>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theme="9" tint="0.79998168889431442"/>
      </font>
      <fill>
        <patternFill>
          <bgColor theme="9" tint="0.79998168889431442"/>
        </patternFill>
      </fill>
    </dxf>
    <dxf>
      <font>
        <color rgb="FF92D050"/>
      </font>
      <fill>
        <patternFill>
          <bgColor rgb="FF92D050"/>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ont>
        <color rgb="FFFF0000"/>
      </font>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00B0F0"/>
      </font>
      <fill>
        <patternFill>
          <bgColor rgb="FF00B0F0"/>
        </patternFill>
      </fill>
    </dxf>
    <dxf>
      <font>
        <color rgb="FFFF0000"/>
      </font>
      <fill>
        <patternFill>
          <bgColor rgb="FFFF0000"/>
        </patternFill>
      </fill>
    </dxf>
    <dxf>
      <font>
        <color theme="8" tint="0.79998168889431442"/>
      </font>
      <fill>
        <patternFill>
          <bgColor theme="8" tint="0.79998168889431442"/>
        </patternFill>
      </fill>
    </dxf>
    <dxf>
      <font>
        <color rgb="FFFF0000"/>
      </font>
      <fill>
        <patternFill>
          <bgColor rgb="FFFF0000"/>
        </patternFill>
      </fill>
    </dxf>
    <dxf>
      <font>
        <color rgb="FF92D050"/>
      </font>
      <fill>
        <patternFill>
          <bgColor rgb="FF92D050"/>
        </patternFill>
      </fill>
    </dxf>
    <dxf>
      <font>
        <color theme="9" tint="0.79998168889431442"/>
      </font>
      <fill>
        <patternFill>
          <bgColor theme="9" tint="0.79998168889431442"/>
        </patternFill>
      </fill>
    </dxf>
    <dxf>
      <font>
        <color theme="8" tint="0.79998168889431442"/>
      </font>
      <fill>
        <patternFill>
          <bgColor theme="8" tint="0.79998168889431442"/>
        </patternFill>
      </fill>
    </dxf>
    <dxf>
      <font>
        <color rgb="FFFF0000"/>
      </font>
      <fill>
        <patternFill>
          <bgColor rgb="FFFF0000"/>
        </patternFill>
      </fill>
    </dxf>
    <dxf>
      <font>
        <color rgb="FF00B0F0"/>
      </font>
      <fill>
        <patternFill>
          <bgColor rgb="FF00B0F0"/>
        </patternFill>
      </fill>
    </dxf>
    <dxf>
      <fill>
        <patternFill>
          <bgColor theme="5" tint="0.59996337778862885"/>
        </patternFill>
      </fill>
    </dxf>
    <dxf>
      <font>
        <color auto="1"/>
      </font>
      <fill>
        <patternFill>
          <bgColor theme="4" tint="0.59996337778862885"/>
        </patternFill>
      </fill>
    </dxf>
    <dxf>
      <fill>
        <patternFill>
          <bgColor rgb="FFFF0000"/>
        </patternFill>
      </fill>
    </dxf>
    <dxf>
      <font>
        <color auto="1"/>
      </font>
      <fill>
        <patternFill>
          <bgColor theme="9" tint="0.59996337778862885"/>
        </patternFill>
      </fill>
    </dxf>
    <dxf>
      <font>
        <color rgb="FFFF0000"/>
      </font>
      <fill>
        <patternFill>
          <bgColor rgb="FFFF0000"/>
        </patternFill>
      </fill>
    </dxf>
    <dxf>
      <font>
        <color rgb="FF92D050"/>
      </font>
      <fill>
        <patternFill>
          <bgColor rgb="FF92D050"/>
        </patternFill>
      </fill>
    </dxf>
    <dxf>
      <font>
        <color theme="9" tint="0.79998168889431442"/>
      </font>
      <fill>
        <patternFill>
          <bgColor theme="9" tint="0.79998168889431442"/>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ill>
        <patternFill>
          <bgColor rgb="FFFF0000"/>
        </patternFill>
      </fill>
    </dxf>
    <dxf>
      <font>
        <color theme="9" tint="0.79998168889431442"/>
      </font>
      <fill>
        <patternFill>
          <bgColor theme="9" tint="0.79998168889431442"/>
        </patternFill>
      </fill>
    </dxf>
    <dxf>
      <font>
        <color rgb="FF92D050"/>
      </font>
      <fill>
        <patternFill>
          <bgColor rgb="FF92D050"/>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ont>
        <color rgb="FFFF0000"/>
      </font>
      <fill>
        <patternFill>
          <bgColor rgb="FFFF0000"/>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ill>
        <patternFill>
          <bgColor rgb="FFFF0000"/>
        </patternFill>
      </fill>
    </dxf>
    <dxf>
      <font>
        <color rgb="FFFF0000"/>
      </font>
      <fill>
        <patternFill>
          <bgColor rgb="FFFF0000"/>
        </patternFill>
      </fill>
    </dxf>
    <dxf>
      <font>
        <color rgb="FF92D050"/>
      </font>
      <fill>
        <patternFill>
          <bgColor rgb="FF92D050"/>
        </patternFill>
      </fill>
    </dxf>
    <dxf>
      <font>
        <color theme="9" tint="0.79998168889431442"/>
      </font>
      <fill>
        <patternFill>
          <bgColor theme="9" tint="0.79998168889431442"/>
        </patternFill>
      </fill>
    </dxf>
    <dxf>
      <font>
        <color rgb="FFFF0000"/>
      </font>
      <fill>
        <patternFill>
          <bgColor rgb="FFFF0000"/>
        </patternFill>
      </fill>
    </dxf>
    <dxf>
      <font>
        <color rgb="FF00B0F0"/>
      </font>
      <fill>
        <patternFill>
          <bgColor rgb="FF00B0F0"/>
        </patternFill>
      </fill>
    </dxf>
    <dxf>
      <font>
        <color theme="8" tint="0.79998168889431442"/>
      </font>
      <fill>
        <patternFill>
          <bgColor theme="8" tint="0.79998168889431442"/>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auto="1"/>
      </font>
      <fill>
        <patternFill>
          <bgColor theme="9" tint="0.59996337778862885"/>
        </patternFill>
      </fill>
    </dxf>
    <dxf>
      <font>
        <color auto="1"/>
      </font>
      <fill>
        <patternFill>
          <bgColor theme="4" tint="0.59996337778862885"/>
        </patternFill>
      </fill>
    </dxf>
    <dxf>
      <fill>
        <patternFill>
          <bgColor theme="5" tint="0.59996337778862885"/>
        </patternFill>
      </fill>
    </dxf>
    <dxf>
      <font>
        <color rgb="FF92D050"/>
      </font>
      <fill>
        <patternFill>
          <bgColor rgb="FF92D050"/>
        </patternFill>
      </fill>
    </dxf>
    <dxf>
      <font>
        <color theme="9" tint="0.79998168889431442"/>
      </font>
      <fill>
        <patternFill>
          <bgColor theme="9" tint="0.79998168889431442"/>
        </patternFill>
      </fill>
    </dxf>
    <dxf>
      <font>
        <color rgb="FF92D050"/>
      </font>
      <fill>
        <patternFill>
          <bgColor rgb="FF92D050"/>
        </patternFill>
      </fill>
    </dxf>
    <dxf>
      <font>
        <color rgb="FF92D050"/>
      </font>
      <fill>
        <patternFill>
          <bgColor rgb="FF92D050"/>
        </patternFill>
      </fill>
    </dxf>
    <dxf>
      <fill>
        <patternFill>
          <bgColor rgb="FFFF0000"/>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ill>
        <patternFill>
          <bgColor theme="5" tint="0.59996337778862885"/>
        </patternFill>
      </fill>
    </dxf>
    <dxf>
      <fill>
        <patternFill>
          <bgColor rgb="FFFF0000"/>
        </patternFill>
      </fill>
    </dxf>
    <dxf>
      <font>
        <color auto="1"/>
      </font>
      <fill>
        <patternFill>
          <bgColor theme="4" tint="0.59996337778862885"/>
        </patternFill>
      </fill>
    </dxf>
    <dxf>
      <font>
        <color auto="1"/>
      </font>
      <fill>
        <patternFill>
          <bgColor theme="9" tint="0.59996337778862885"/>
        </patternFill>
      </fill>
    </dxf>
    <dxf>
      <fill>
        <patternFill>
          <bgColor rgb="FFFF0000"/>
        </patternFill>
      </fill>
    </dxf>
    <dxf>
      <fill>
        <patternFill>
          <bgColor theme="5" tint="0.59996337778862885"/>
        </patternFill>
      </fill>
    </dxf>
    <dxf>
      <font>
        <color rgb="FF92D050"/>
      </font>
      <fill>
        <patternFill>
          <bgColor rgb="FF92D050"/>
        </patternFill>
      </fill>
    </dxf>
    <dxf>
      <font>
        <color theme="9" tint="0.79998168889431442"/>
      </font>
      <fill>
        <patternFill>
          <bgColor theme="9" tint="0.79998168889431442"/>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ont>
        <color theme="9" tint="0.79998168889431442"/>
      </font>
      <fill>
        <patternFill>
          <bgColor theme="9" tint="0.79998168889431442"/>
        </patternFill>
      </fill>
    </dxf>
    <dxf>
      <font>
        <color rgb="FF92D050"/>
      </font>
      <fill>
        <patternFill>
          <bgColor rgb="FF92D050"/>
        </patternFill>
      </fill>
    </dxf>
    <dxf>
      <fill>
        <patternFill>
          <bgColor theme="5" tint="0.59996337778862885"/>
        </patternFill>
      </fill>
    </dxf>
    <dxf>
      <font>
        <color auto="1"/>
      </font>
      <fill>
        <patternFill>
          <bgColor theme="4" tint="0.59996337778862885"/>
        </patternFill>
      </fill>
    </dxf>
    <dxf>
      <font>
        <color auto="1"/>
      </font>
      <fill>
        <patternFill>
          <bgColor theme="9" tint="0.59996337778862885"/>
        </patternFill>
      </fill>
    </dxf>
    <dxf>
      <font>
        <color rgb="FF92D050"/>
      </font>
      <fill>
        <patternFill>
          <bgColor rgb="FF92D050"/>
        </patternFill>
      </fill>
    </dxf>
    <dxf>
      <font>
        <color theme="9" tint="0.79998168889431442"/>
      </font>
      <fill>
        <patternFill>
          <bgColor theme="9" tint="0.79998168889431442"/>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ont>
        <color rgb="FF92D050"/>
      </font>
      <fill>
        <patternFill>
          <bgColor rgb="FF92D050"/>
        </patternFill>
      </fill>
    </dxf>
    <dxf>
      <font>
        <color theme="9" tint="0.79998168889431442"/>
      </font>
      <fill>
        <patternFill>
          <bgColor theme="9" tint="0.79998168889431442"/>
        </patternFill>
      </fill>
    </dxf>
    <dxf>
      <font>
        <color auto="1"/>
      </font>
      <fill>
        <patternFill>
          <bgColor theme="9" tint="0.59996337778862885"/>
        </patternFill>
      </fill>
    </dxf>
    <dxf>
      <font>
        <color auto="1"/>
      </font>
      <fill>
        <patternFill>
          <bgColor theme="4" tint="0.59996337778862885"/>
        </patternFill>
      </fill>
    </dxf>
    <dxf>
      <fill>
        <patternFill>
          <bgColor theme="5" tint="0.59996337778862885"/>
        </patternFill>
      </fill>
    </dxf>
    <dxf>
      <font>
        <color rgb="FF92D050"/>
      </font>
      <fill>
        <patternFill>
          <bgColor rgb="FF92D050"/>
        </patternFill>
      </fill>
    </dxf>
    <dxf>
      <font>
        <color theme="9" tint="0.79998168889431442"/>
      </font>
      <fill>
        <patternFill>
          <bgColor theme="9" tint="0.79998168889431442"/>
        </patternFill>
      </fill>
    </dxf>
    <dxf>
      <font>
        <color auto="1"/>
      </font>
      <fill>
        <patternFill>
          <bgColor theme="4" tint="0.59996337778862885"/>
        </patternFill>
      </fill>
    </dxf>
    <dxf>
      <fill>
        <patternFill>
          <bgColor theme="5" tint="0.59996337778862885"/>
        </patternFill>
      </fill>
    </dxf>
    <dxf>
      <font>
        <color auto="1"/>
      </font>
      <fill>
        <patternFill>
          <bgColor theme="9" tint="0.59996337778862885"/>
        </patternFill>
      </fill>
    </dxf>
    <dxf>
      <font>
        <color theme="9" tint="0.79998168889431442"/>
      </font>
      <fill>
        <patternFill>
          <bgColor theme="9" tint="0.79998168889431442"/>
        </patternFill>
      </fill>
    </dxf>
    <dxf>
      <font>
        <color rgb="FF92D050"/>
      </font>
      <fill>
        <patternFill>
          <bgColor rgb="FF92D050"/>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theme="9" tint="0.79998168889431442"/>
      </font>
      <fill>
        <patternFill>
          <bgColor theme="9" tint="0.79998168889431442"/>
        </patternFill>
      </fill>
    </dxf>
    <dxf>
      <font>
        <color rgb="FF92D050"/>
      </font>
      <fill>
        <patternFill>
          <bgColor rgb="FF92D050"/>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theme="9" tint="0.79998168889431442"/>
      </font>
      <fill>
        <patternFill>
          <bgColor theme="9" tint="0.79998168889431442"/>
        </patternFill>
      </fill>
    </dxf>
    <dxf>
      <font>
        <color rgb="FF92D050"/>
      </font>
      <fill>
        <patternFill>
          <bgColor rgb="FF92D050"/>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ont>
        <color rgb="FF92D050"/>
      </font>
      <fill>
        <patternFill>
          <bgColor rgb="FF92D050"/>
        </patternFill>
      </fill>
    </dxf>
    <dxf>
      <font>
        <color theme="9" tint="0.79998168889431442"/>
      </font>
      <fill>
        <patternFill>
          <bgColor theme="9" tint="0.79998168889431442"/>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rgb="FF92D050"/>
      </font>
      <fill>
        <patternFill>
          <bgColor rgb="FF92D050"/>
        </patternFill>
      </fill>
    </dxf>
    <dxf>
      <font>
        <color theme="9" tint="0.79998168889431442"/>
      </font>
      <fill>
        <patternFill>
          <bgColor theme="9" tint="0.79998168889431442"/>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theme="9" tint="0.79998168889431442"/>
      </font>
      <fill>
        <patternFill>
          <bgColor theme="9" tint="0.79998168889431442"/>
        </patternFill>
      </fill>
    </dxf>
    <dxf>
      <font>
        <color rgb="FF92D050"/>
      </font>
      <fill>
        <patternFill>
          <bgColor rgb="FF92D050"/>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rgb="FF92D050"/>
      </font>
      <fill>
        <patternFill>
          <bgColor rgb="FF92D050"/>
        </patternFill>
      </fill>
    </dxf>
    <dxf>
      <font>
        <color theme="9" tint="0.79998168889431442"/>
      </font>
      <fill>
        <patternFill>
          <bgColor theme="9" tint="0.79998168889431442"/>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
      <font>
        <color theme="9" tint="0.79998168889431442"/>
      </font>
      <fill>
        <patternFill>
          <bgColor theme="9" tint="0.79998168889431442"/>
        </patternFill>
      </fill>
    </dxf>
    <dxf>
      <font>
        <color rgb="FF92D050"/>
      </font>
      <fill>
        <patternFill>
          <bgColor rgb="FF92D050"/>
        </patternFill>
      </fill>
    </dxf>
    <dxf>
      <fill>
        <patternFill>
          <bgColor theme="5" tint="0.59996337778862885"/>
        </patternFill>
      </fill>
    </dxf>
    <dxf>
      <font>
        <color auto="1"/>
      </font>
      <fill>
        <patternFill>
          <bgColor theme="9" tint="0.59996337778862885"/>
        </patternFill>
      </fill>
    </dxf>
    <dxf>
      <font>
        <color auto="1"/>
      </font>
      <fill>
        <patternFill>
          <bgColor theme="4" tint="0.59996337778862885"/>
        </patternFill>
      </fill>
    </dxf>
    <dxf>
      <font>
        <color rgb="FF92D050"/>
      </font>
      <fill>
        <patternFill>
          <bgColor rgb="FF92D050"/>
        </patternFill>
      </fill>
    </dxf>
    <dxf>
      <font>
        <color theme="9" tint="0.79998168889431442"/>
      </font>
      <fill>
        <patternFill>
          <bgColor theme="9" tint="0.79998168889431442"/>
        </patternFill>
      </fill>
    </dxf>
    <dxf>
      <font>
        <color rgb="FF92D050"/>
      </font>
      <fill>
        <patternFill>
          <bgColor rgb="FF92D050"/>
        </patternFill>
      </fill>
    </dxf>
    <dxf>
      <font>
        <color theme="9" tint="0.79998168889431442"/>
      </font>
      <fill>
        <patternFill>
          <bgColor theme="9" tint="0.79998168889431442"/>
        </patternFill>
      </fill>
    </dxf>
    <dxf>
      <font>
        <color rgb="FFFF0000"/>
      </font>
      <fill>
        <patternFill>
          <bgColor rgb="FFFF0000"/>
        </patternFill>
      </fill>
    </dxf>
    <dxf>
      <font>
        <color theme="8" tint="0.79998168889431442"/>
      </font>
      <fill>
        <patternFill>
          <bgColor theme="8" tint="0.79998168889431442"/>
        </patternFill>
      </fill>
    </dxf>
    <dxf>
      <font>
        <color rgb="FF00B0F0"/>
      </font>
      <fill>
        <patternFill>
          <bgColor rgb="FF00B0F0"/>
        </patternFill>
      </fill>
    </dxf>
    <dxf>
      <font>
        <color rgb="FFFF0000"/>
      </font>
      <fill>
        <patternFill>
          <bgColor rgb="FFFF0000"/>
        </patternFill>
      </fill>
    </dxf>
    <dxf>
      <font>
        <color auto="1"/>
      </font>
      <fill>
        <patternFill>
          <bgColor theme="4" tint="0.59996337778862885"/>
        </patternFill>
      </fill>
    </dxf>
    <dxf>
      <font>
        <color auto="1"/>
      </font>
      <fill>
        <patternFill>
          <bgColor theme="9" tint="0.59996337778862885"/>
        </patternFill>
      </fill>
    </dxf>
    <dxf>
      <fill>
        <patternFill>
          <bgColor theme="5" tint="0.59996337778862885"/>
        </patternFill>
      </fill>
    </dxf>
  </dxfs>
  <tableStyles count="0" defaultTableStyle="TableStyleMedium2" defaultPivotStyle="PivotStyleLight16"/>
  <colors>
    <mruColors>
      <color rgb="FF08AAB5"/>
      <color rgb="FF009696"/>
      <color rgb="FF27757D"/>
      <color rgb="FFE7854C"/>
      <color rgb="FFE36713"/>
      <color rgb="FFCC00FF"/>
      <color rgb="FF70AD47"/>
      <color rgb="FF5B9BD5"/>
      <color rgb="FF99CC00"/>
      <color rgb="FFFFE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2"/>
                </a:solidFill>
                <a:latin typeface="+mn-lt"/>
                <a:ea typeface="+mn-ea"/>
                <a:cs typeface="+mn-cs"/>
              </a:defRPr>
            </a:pPr>
            <a:r>
              <a:rPr lang="en-US" sz="2000" b="1">
                <a:solidFill>
                  <a:schemeClr val="tx2"/>
                </a:solidFill>
              </a:rPr>
              <a:t>Fig 1 - All Level</a:t>
            </a:r>
            <a:r>
              <a:rPr lang="en-US" sz="2000" b="1" baseline="0">
                <a:solidFill>
                  <a:schemeClr val="tx2"/>
                </a:solidFill>
              </a:rPr>
              <a:t> of Service Indicators </a:t>
            </a:r>
            <a:endParaRPr lang="en-US" sz="2000" b="1">
              <a:solidFill>
                <a:schemeClr val="tx2"/>
              </a:solidFill>
            </a:endParaRPr>
          </a:p>
        </c:rich>
      </c:tx>
      <c:layout>
        <c:manualLayout>
          <c:xMode val="edge"/>
          <c:yMode val="edge"/>
          <c:x val="0.38313868497010334"/>
          <c:y val="1.0548073418879443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2"/>
              </a:solidFill>
              <a:latin typeface="+mn-lt"/>
              <a:ea typeface="+mn-ea"/>
              <a:cs typeface="+mn-cs"/>
            </a:defRPr>
          </a:pPr>
          <a:endParaRPr lang="en-US"/>
        </a:p>
      </c:txPr>
    </c:title>
    <c:autoTitleDeleted val="0"/>
    <c:plotArea>
      <c:layout>
        <c:manualLayout>
          <c:layoutTarget val="inner"/>
          <c:xMode val="edge"/>
          <c:yMode val="edge"/>
          <c:x val="0.28631894772248145"/>
          <c:y val="0.17171296296296296"/>
          <c:w val="0.64979219000945976"/>
          <c:h val="0.46979841061533972"/>
        </c:manualLayout>
      </c:layout>
      <c:barChart>
        <c:barDir val="col"/>
        <c:grouping val="clustered"/>
        <c:varyColors val="0"/>
        <c:ser>
          <c:idx val="0"/>
          <c:order val="0"/>
          <c:spPr>
            <a:solidFill>
              <a:srgbClr val="92D050"/>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01-8DE5-4F32-B491-EB2BC199298B}"/>
              </c:ext>
            </c:extLst>
          </c:dPt>
          <c:dPt>
            <c:idx val="1"/>
            <c:invertIfNegative val="0"/>
            <c:bubble3D val="0"/>
            <c:spPr>
              <a:solidFill>
                <a:srgbClr val="92D050"/>
              </a:solidFill>
              <a:ln>
                <a:noFill/>
              </a:ln>
              <a:effectLst/>
            </c:spPr>
            <c:extLst>
              <c:ext xmlns:c16="http://schemas.microsoft.com/office/drawing/2014/chart" uri="{C3380CC4-5D6E-409C-BE32-E72D297353CC}">
                <c16:uniqueId val="{00000003-8DE5-4F32-B491-EB2BC199298B}"/>
              </c:ext>
            </c:extLst>
          </c:dPt>
          <c:dPt>
            <c:idx val="2"/>
            <c:invertIfNegative val="0"/>
            <c:bubble3D val="0"/>
            <c:spPr>
              <a:solidFill>
                <a:srgbClr val="92D050"/>
              </a:solidFill>
              <a:ln>
                <a:noFill/>
              </a:ln>
              <a:effectLst/>
            </c:spPr>
            <c:extLst>
              <c:ext xmlns:c16="http://schemas.microsoft.com/office/drawing/2014/chart" uri="{C3380CC4-5D6E-409C-BE32-E72D297353CC}">
                <c16:uniqueId val="{00000005-8DE5-4F32-B491-EB2BC199298B}"/>
              </c:ext>
            </c:extLst>
          </c:dPt>
          <c:dPt>
            <c:idx val="3"/>
            <c:invertIfNegative val="0"/>
            <c:bubble3D val="0"/>
            <c:spPr>
              <a:solidFill>
                <a:srgbClr val="00B0F0"/>
              </a:solidFill>
              <a:ln>
                <a:noFill/>
              </a:ln>
              <a:effectLst/>
            </c:spPr>
            <c:extLst>
              <c:ext xmlns:c16="http://schemas.microsoft.com/office/drawing/2014/chart" uri="{C3380CC4-5D6E-409C-BE32-E72D297353CC}">
                <c16:uniqueId val="{00000007-8DE5-4F32-B491-EB2BC199298B}"/>
              </c:ext>
            </c:extLst>
          </c:dPt>
          <c:dPt>
            <c:idx val="4"/>
            <c:invertIfNegative val="0"/>
            <c:bubble3D val="0"/>
            <c:spPr>
              <a:solidFill>
                <a:srgbClr val="00B0F0"/>
              </a:solidFill>
              <a:ln>
                <a:noFill/>
              </a:ln>
              <a:effectLst/>
            </c:spPr>
            <c:extLst>
              <c:ext xmlns:c16="http://schemas.microsoft.com/office/drawing/2014/chart" uri="{C3380CC4-5D6E-409C-BE32-E72D297353CC}">
                <c16:uniqueId val="{00000009-8DE5-4F32-B491-EB2BC199298B}"/>
              </c:ext>
            </c:extLst>
          </c:dPt>
          <c:dPt>
            <c:idx val="5"/>
            <c:invertIfNegative val="0"/>
            <c:bubble3D val="0"/>
            <c:spPr>
              <a:solidFill>
                <a:srgbClr val="00B0F0"/>
              </a:solidFill>
              <a:ln>
                <a:noFill/>
              </a:ln>
              <a:effectLst/>
            </c:spPr>
            <c:extLst>
              <c:ext xmlns:c16="http://schemas.microsoft.com/office/drawing/2014/chart" uri="{C3380CC4-5D6E-409C-BE32-E72D297353CC}">
                <c16:uniqueId val="{0000000B-8DE5-4F32-B491-EB2BC199298B}"/>
              </c:ext>
            </c:extLst>
          </c:dPt>
          <c:dPt>
            <c:idx val="6"/>
            <c:invertIfNegative val="0"/>
            <c:bubble3D val="0"/>
            <c:spPr>
              <a:solidFill>
                <a:srgbClr val="00B0F0"/>
              </a:solidFill>
              <a:ln>
                <a:noFill/>
              </a:ln>
              <a:effectLst/>
            </c:spPr>
            <c:extLst>
              <c:ext xmlns:c16="http://schemas.microsoft.com/office/drawing/2014/chart" uri="{C3380CC4-5D6E-409C-BE32-E72D297353CC}">
                <c16:uniqueId val="{0000000D-8DE5-4F32-B491-EB2BC199298B}"/>
              </c:ext>
            </c:extLst>
          </c:dPt>
          <c:dPt>
            <c:idx val="7"/>
            <c:invertIfNegative val="0"/>
            <c:bubble3D val="0"/>
            <c:spPr>
              <a:solidFill>
                <a:srgbClr val="00B0F0"/>
              </a:solidFill>
              <a:ln>
                <a:noFill/>
              </a:ln>
              <a:effectLst/>
            </c:spPr>
            <c:extLst>
              <c:ext xmlns:c16="http://schemas.microsoft.com/office/drawing/2014/chart" uri="{C3380CC4-5D6E-409C-BE32-E72D297353CC}">
                <c16:uniqueId val="{0000000F-8DE5-4F32-B491-EB2BC199298B}"/>
              </c:ext>
            </c:extLst>
          </c:dPt>
          <c:dPt>
            <c:idx val="8"/>
            <c:invertIfNegative val="0"/>
            <c:bubble3D val="0"/>
            <c:spPr>
              <a:solidFill>
                <a:srgbClr val="00B0F0"/>
              </a:solidFill>
              <a:ln>
                <a:noFill/>
              </a:ln>
              <a:effectLst/>
            </c:spPr>
            <c:extLst>
              <c:ext xmlns:c16="http://schemas.microsoft.com/office/drawing/2014/chart" uri="{C3380CC4-5D6E-409C-BE32-E72D297353CC}">
                <c16:uniqueId val="{00000011-8DE5-4F32-B491-EB2BC199298B}"/>
              </c:ext>
            </c:extLst>
          </c:dPt>
          <c:dPt>
            <c:idx val="9"/>
            <c:invertIfNegative val="0"/>
            <c:bubble3D val="0"/>
            <c:spPr>
              <a:solidFill>
                <a:srgbClr val="7030A0"/>
              </a:solidFill>
              <a:ln>
                <a:noFill/>
              </a:ln>
              <a:effectLst/>
            </c:spPr>
            <c:extLst>
              <c:ext xmlns:c16="http://schemas.microsoft.com/office/drawing/2014/chart" uri="{C3380CC4-5D6E-409C-BE32-E72D297353CC}">
                <c16:uniqueId val="{00000013-8DE5-4F32-B491-EB2BC199298B}"/>
              </c:ext>
            </c:extLst>
          </c:dPt>
          <c:dPt>
            <c:idx val="10"/>
            <c:invertIfNegative val="0"/>
            <c:bubble3D val="0"/>
            <c:spPr>
              <a:solidFill>
                <a:srgbClr val="7030A0"/>
              </a:solidFill>
              <a:ln>
                <a:noFill/>
              </a:ln>
              <a:effectLst/>
            </c:spPr>
            <c:extLst>
              <c:ext xmlns:c16="http://schemas.microsoft.com/office/drawing/2014/chart" uri="{C3380CC4-5D6E-409C-BE32-E72D297353CC}">
                <c16:uniqueId val="{00000015-8DE5-4F32-B491-EB2BC199298B}"/>
              </c:ext>
            </c:extLst>
          </c:dPt>
          <c:dPt>
            <c:idx val="11"/>
            <c:invertIfNegative val="0"/>
            <c:bubble3D val="0"/>
            <c:spPr>
              <a:solidFill>
                <a:srgbClr val="7030A0"/>
              </a:solidFill>
              <a:ln>
                <a:noFill/>
              </a:ln>
              <a:effectLst/>
            </c:spPr>
            <c:extLst>
              <c:ext xmlns:c16="http://schemas.microsoft.com/office/drawing/2014/chart" uri="{C3380CC4-5D6E-409C-BE32-E72D297353CC}">
                <c16:uniqueId val="{00000017-8DE5-4F32-B491-EB2BC199298B}"/>
              </c:ext>
            </c:extLst>
          </c:dPt>
          <c:dPt>
            <c:idx val="12"/>
            <c:invertIfNegative val="0"/>
            <c:bubble3D val="0"/>
            <c:spPr>
              <a:solidFill>
                <a:srgbClr val="7030A0"/>
              </a:solidFill>
              <a:ln>
                <a:noFill/>
              </a:ln>
              <a:effectLst/>
            </c:spPr>
            <c:extLst>
              <c:ext xmlns:c16="http://schemas.microsoft.com/office/drawing/2014/chart" uri="{C3380CC4-5D6E-409C-BE32-E72D297353CC}">
                <c16:uniqueId val="{00000019-8DE5-4F32-B491-EB2BC199298B}"/>
              </c:ext>
            </c:extLst>
          </c:dPt>
          <c:dPt>
            <c:idx val="13"/>
            <c:invertIfNegative val="0"/>
            <c:bubble3D val="0"/>
            <c:spPr>
              <a:solidFill>
                <a:srgbClr val="7030A0"/>
              </a:solidFill>
              <a:ln>
                <a:noFill/>
              </a:ln>
              <a:effectLst/>
            </c:spPr>
            <c:extLst>
              <c:ext xmlns:c16="http://schemas.microsoft.com/office/drawing/2014/chart" uri="{C3380CC4-5D6E-409C-BE32-E72D297353CC}">
                <c16:uniqueId val="{0000001B-8DE5-4F32-B491-EB2BC199298B}"/>
              </c:ext>
            </c:extLst>
          </c:dPt>
          <c:dPt>
            <c:idx val="14"/>
            <c:invertIfNegative val="0"/>
            <c:bubble3D val="0"/>
            <c:spPr>
              <a:solidFill>
                <a:srgbClr val="00B050"/>
              </a:solidFill>
              <a:ln>
                <a:noFill/>
              </a:ln>
              <a:effectLst/>
            </c:spPr>
            <c:extLst>
              <c:ext xmlns:c16="http://schemas.microsoft.com/office/drawing/2014/chart" uri="{C3380CC4-5D6E-409C-BE32-E72D297353CC}">
                <c16:uniqueId val="{0000001D-8DE5-4F32-B491-EB2BC199298B}"/>
              </c:ext>
            </c:extLst>
          </c:dPt>
          <c:dPt>
            <c:idx val="15"/>
            <c:invertIfNegative val="0"/>
            <c:bubble3D val="0"/>
            <c:spPr>
              <a:solidFill>
                <a:srgbClr val="00B050"/>
              </a:solidFill>
              <a:ln>
                <a:noFill/>
              </a:ln>
              <a:effectLst/>
            </c:spPr>
            <c:extLst>
              <c:ext xmlns:c16="http://schemas.microsoft.com/office/drawing/2014/chart" uri="{C3380CC4-5D6E-409C-BE32-E72D297353CC}">
                <c16:uniqueId val="{0000001F-8DE5-4F32-B491-EB2BC199298B}"/>
              </c:ext>
            </c:extLst>
          </c:dPt>
          <c:dPt>
            <c:idx val="16"/>
            <c:invertIfNegative val="0"/>
            <c:bubble3D val="0"/>
            <c:spPr>
              <a:solidFill>
                <a:srgbClr val="00B050"/>
              </a:solidFill>
              <a:ln>
                <a:noFill/>
              </a:ln>
              <a:effectLst/>
            </c:spPr>
            <c:extLst>
              <c:ext xmlns:c16="http://schemas.microsoft.com/office/drawing/2014/chart" uri="{C3380CC4-5D6E-409C-BE32-E72D297353CC}">
                <c16:uniqueId val="{00000021-8DE5-4F32-B491-EB2BC199298B}"/>
              </c:ext>
            </c:extLst>
          </c:dPt>
          <c:dPt>
            <c:idx val="17"/>
            <c:invertIfNegative val="0"/>
            <c:bubble3D val="0"/>
            <c:spPr>
              <a:solidFill>
                <a:srgbClr val="00B050"/>
              </a:solidFill>
              <a:ln>
                <a:noFill/>
              </a:ln>
              <a:effectLst/>
            </c:spPr>
            <c:extLst>
              <c:ext xmlns:c16="http://schemas.microsoft.com/office/drawing/2014/chart" uri="{C3380CC4-5D6E-409C-BE32-E72D297353CC}">
                <c16:uniqueId val="{00000023-8DE5-4F32-B491-EB2BC199298B}"/>
              </c:ext>
            </c:extLst>
          </c:dPt>
          <c:cat>
            <c:strRef>
              <c:f>('5 Indic.graphs'!$C$46:$C$48,'5 Indic.graphs'!$C$50:$C$55,'5 Indic.graphs'!$C$57:$C$61,'5 Indic.graphs'!$C$63:$C$66)</c:f>
              <c:strCache>
                <c:ptCount val="18"/>
                <c:pt idx="0">
                  <c:v>Adequacy</c:v>
                </c:pt>
                <c:pt idx="1">
                  <c:v>Reliability</c:v>
                </c:pt>
                <c:pt idx="2">
                  <c:v>Flexibility</c:v>
                </c:pt>
                <c:pt idx="3">
                  <c:v>Equity</c:v>
                </c:pt>
                <c:pt idx="4">
                  <c:v>Conveyance efficiency</c:v>
                </c:pt>
                <c:pt idx="5">
                  <c:v>Energy efficiency</c:v>
                </c:pt>
                <c:pt idx="6">
                  <c:v>Scheme functionality</c:v>
                </c:pt>
                <c:pt idx="7">
                  <c:v>Scheme utilization</c:v>
                </c:pt>
                <c:pt idx="8">
                  <c:v>Drainage</c:v>
                </c:pt>
                <c:pt idx="9">
                  <c:v>Accountability</c:v>
                </c:pt>
                <c:pt idx="10">
                  <c:v>Staff adequacy</c:v>
                </c:pt>
                <c:pt idx="11">
                  <c:v>Financial Sustainability</c:v>
                </c:pt>
                <c:pt idx="12">
                  <c:v>Operational sustainability</c:v>
                </c:pt>
                <c:pt idx="13">
                  <c:v>Responsiveness</c:v>
                </c:pt>
                <c:pt idx="14">
                  <c:v>Productivity</c:v>
                </c:pt>
                <c:pt idx="15">
                  <c:v>Affordability</c:v>
                </c:pt>
                <c:pt idx="16">
                  <c:v>Environmental Stewardship</c:v>
                </c:pt>
                <c:pt idx="17">
                  <c:v>Sustainability</c:v>
                </c:pt>
              </c:strCache>
            </c:strRef>
          </c:cat>
          <c:val>
            <c:numRef>
              <c:f>('5 Indic.graphs'!$D$46:$D$48,'5 Indic.graphs'!$D$50:$D$55,'5 Indic.graphs'!$D$57:$D$61,'5 Indic.graphs'!$D$63:$D$66)</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24-8DE5-4F32-B491-EB2BC199298B}"/>
            </c:ext>
          </c:extLst>
        </c:ser>
        <c:dLbls>
          <c:showLegendKey val="0"/>
          <c:showVal val="0"/>
          <c:showCatName val="0"/>
          <c:showSerName val="0"/>
          <c:showPercent val="0"/>
          <c:showBubbleSize val="0"/>
        </c:dLbls>
        <c:gapWidth val="125"/>
        <c:axId val="1396986800"/>
        <c:axId val="1396979728"/>
      </c:barChart>
      <c:catAx>
        <c:axId val="1396986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crossAx val="1396979728"/>
        <c:crossesAt val="0"/>
        <c:auto val="1"/>
        <c:lblAlgn val="ctr"/>
        <c:lblOffset val="100"/>
        <c:noMultiLvlLbl val="0"/>
      </c:catAx>
      <c:valAx>
        <c:axId val="1396979728"/>
        <c:scaling>
          <c:orientation val="minMax"/>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1396986800"/>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bg2">
                <a:lumMod val="90000"/>
              </a:schemeClr>
            </a:solidFill>
            <a:ln>
              <a:noFill/>
            </a:ln>
            <a:effectLst/>
          </c:spPr>
          <c:invertIfNegative val="0"/>
          <c:cat>
            <c:numRef>
              <c:f>'5Report'!$AP$147:$AP$150</c:f>
              <c:numCache>
                <c:formatCode>0%</c:formatCode>
                <c:ptCount val="4"/>
                <c:pt idx="0">
                  <c:v>0</c:v>
                </c:pt>
                <c:pt idx="1">
                  <c:v>0</c:v>
                </c:pt>
                <c:pt idx="2">
                  <c:v>0</c:v>
                </c:pt>
                <c:pt idx="3">
                  <c:v>0</c:v>
                </c:pt>
              </c:numCache>
            </c:numRef>
          </c:cat>
          <c:val>
            <c:numRef>
              <c:f>'5Report'!$AQ$147:$AQ$150</c:f>
              <c:numCache>
                <c:formatCode>0%</c:formatCode>
                <c:ptCount val="4"/>
                <c:pt idx="0">
                  <c:v>0</c:v>
                </c:pt>
                <c:pt idx="1">
                  <c:v>0</c:v>
                </c:pt>
                <c:pt idx="2">
                  <c:v>0</c:v>
                </c:pt>
                <c:pt idx="3">
                  <c:v>0</c:v>
                </c:pt>
              </c:numCache>
            </c:numRef>
          </c:val>
          <c:extLst>
            <c:ext xmlns:c16="http://schemas.microsoft.com/office/drawing/2014/chart" uri="{C3380CC4-5D6E-409C-BE32-E72D297353CC}">
              <c16:uniqueId val="{00000000-87B5-4C46-A6E8-AFE148C25623}"/>
            </c:ext>
          </c:extLst>
        </c:ser>
        <c:ser>
          <c:idx val="1"/>
          <c:order val="1"/>
          <c:spPr>
            <a:solidFill>
              <a:srgbClr val="FFC000"/>
            </a:solidFill>
            <a:ln>
              <a:noFill/>
            </a:ln>
            <a:effectLst/>
          </c:spPr>
          <c:invertIfNegative val="0"/>
          <c:cat>
            <c:numRef>
              <c:f>'5Report'!$AP$147:$AP$150</c:f>
              <c:numCache>
                <c:formatCode>0%</c:formatCode>
                <c:ptCount val="4"/>
                <c:pt idx="0">
                  <c:v>0</c:v>
                </c:pt>
                <c:pt idx="1">
                  <c:v>0</c:v>
                </c:pt>
                <c:pt idx="2">
                  <c:v>0</c:v>
                </c:pt>
                <c:pt idx="3">
                  <c:v>0</c:v>
                </c:pt>
              </c:numCache>
            </c:numRef>
          </c:cat>
          <c:val>
            <c:numRef>
              <c:f>'5Report'!$AR$147:$AR$150</c:f>
              <c:numCache>
                <c:formatCode>0%</c:formatCode>
                <c:ptCount val="4"/>
                <c:pt idx="0">
                  <c:v>0</c:v>
                </c:pt>
                <c:pt idx="1">
                  <c:v>0</c:v>
                </c:pt>
                <c:pt idx="2">
                  <c:v>0</c:v>
                </c:pt>
                <c:pt idx="3">
                  <c:v>0</c:v>
                </c:pt>
              </c:numCache>
            </c:numRef>
          </c:val>
          <c:extLst>
            <c:ext xmlns:c16="http://schemas.microsoft.com/office/drawing/2014/chart" uri="{C3380CC4-5D6E-409C-BE32-E72D297353CC}">
              <c16:uniqueId val="{00000001-87B5-4C46-A6E8-AFE148C25623}"/>
            </c:ext>
          </c:extLst>
        </c:ser>
        <c:dLbls>
          <c:showLegendKey val="0"/>
          <c:showVal val="0"/>
          <c:showCatName val="0"/>
          <c:showSerName val="0"/>
          <c:showPercent val="0"/>
          <c:showBubbleSize val="0"/>
        </c:dLbls>
        <c:gapWidth val="219"/>
        <c:overlap val="-27"/>
        <c:axId val="1357034768"/>
        <c:axId val="1357038576"/>
      </c:barChart>
      <c:catAx>
        <c:axId val="13570347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57038576"/>
        <c:crosses val="autoZero"/>
        <c:auto val="1"/>
        <c:lblAlgn val="ctr"/>
        <c:lblOffset val="100"/>
        <c:noMultiLvlLbl val="0"/>
      </c:catAx>
      <c:valAx>
        <c:axId val="13570385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13570347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910864087379226"/>
          <c:y val="0.12992106261697783"/>
          <c:w val="0.54963068173670637"/>
          <c:h val="0.81603198424236745"/>
        </c:manualLayout>
      </c:layout>
      <c:radarChart>
        <c:radarStyle val="filled"/>
        <c:varyColors val="0"/>
        <c:ser>
          <c:idx val="0"/>
          <c:order val="0"/>
          <c:spPr>
            <a:solidFill>
              <a:srgbClr val="D0CECE">
                <a:alpha val="69804"/>
              </a:srgbClr>
            </a:solidFill>
            <a:ln>
              <a:solidFill>
                <a:schemeClr val="bg2">
                  <a:lumMod val="50000"/>
                  <a:alpha val="70000"/>
                </a:schemeClr>
              </a:solidFill>
            </a:ln>
            <a:effectLst/>
          </c:spPr>
          <c:cat>
            <c:numRef>
              <c:f>'5Report'!$AT$172:$AT$176</c:f>
              <c:numCache>
                <c:formatCode>General</c:formatCode>
                <c:ptCount val="5"/>
                <c:pt idx="0">
                  <c:v>0</c:v>
                </c:pt>
                <c:pt idx="1">
                  <c:v>0</c:v>
                </c:pt>
                <c:pt idx="2">
                  <c:v>0</c:v>
                </c:pt>
                <c:pt idx="3">
                  <c:v>0</c:v>
                </c:pt>
                <c:pt idx="4">
                  <c:v>0</c:v>
                </c:pt>
              </c:numCache>
            </c:numRef>
          </c:cat>
          <c:val>
            <c:numRef>
              <c:f>'5Report'!$AU$172:$AU$176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BBED-4E93-BE74-5FBF17EE5468}"/>
            </c:ext>
          </c:extLst>
        </c:ser>
        <c:ser>
          <c:idx val="1"/>
          <c:order val="1"/>
          <c:spPr>
            <a:solidFill>
              <a:srgbClr val="00B0F0">
                <a:alpha val="69804"/>
              </a:srgbClr>
            </a:solidFill>
            <a:ln>
              <a:solidFill>
                <a:srgbClr val="0070C0">
                  <a:alpha val="70000"/>
                </a:srgbClr>
              </a:solidFill>
            </a:ln>
            <a:effectLst/>
          </c:spPr>
          <c:cat>
            <c:numRef>
              <c:f>'5Report'!$AT$172:$AT$176</c:f>
              <c:numCache>
                <c:formatCode>General</c:formatCode>
                <c:ptCount val="5"/>
                <c:pt idx="0">
                  <c:v>0</c:v>
                </c:pt>
                <c:pt idx="1">
                  <c:v>0</c:v>
                </c:pt>
                <c:pt idx="2">
                  <c:v>0</c:v>
                </c:pt>
                <c:pt idx="3">
                  <c:v>0</c:v>
                </c:pt>
                <c:pt idx="4">
                  <c:v>0</c:v>
                </c:pt>
              </c:numCache>
            </c:numRef>
          </c:cat>
          <c:val>
            <c:numRef>
              <c:f>'5Report'!$AV$172:$AV$176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BBED-4E93-BE74-5FBF17EE5468}"/>
            </c:ext>
          </c:extLst>
        </c:ser>
        <c:dLbls>
          <c:showLegendKey val="0"/>
          <c:showVal val="0"/>
          <c:showCatName val="0"/>
          <c:showSerName val="0"/>
          <c:showPercent val="0"/>
          <c:showBubbleSize val="0"/>
        </c:dLbls>
        <c:axId val="1357039120"/>
        <c:axId val="1357037488"/>
      </c:radarChart>
      <c:catAx>
        <c:axId val="1357039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1357037488"/>
        <c:crosses val="autoZero"/>
        <c:auto val="1"/>
        <c:lblAlgn val="ctr"/>
        <c:lblOffset val="100"/>
        <c:noMultiLvlLbl val="0"/>
      </c:catAx>
      <c:valAx>
        <c:axId val="1357037488"/>
        <c:scaling>
          <c:orientation val="minMax"/>
          <c:max val="5"/>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357039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bg2">
                <a:lumMod val="90000"/>
              </a:schemeClr>
            </a:solidFill>
            <a:ln>
              <a:noFill/>
            </a:ln>
            <a:effectLst/>
          </c:spPr>
          <c:invertIfNegative val="0"/>
          <c:cat>
            <c:numRef>
              <c:f>'5Report'!$AP$173:$AP$176</c:f>
              <c:numCache>
                <c:formatCode>General</c:formatCode>
                <c:ptCount val="4"/>
                <c:pt idx="0">
                  <c:v>0</c:v>
                </c:pt>
                <c:pt idx="1">
                  <c:v>0</c:v>
                </c:pt>
                <c:pt idx="2">
                  <c:v>0</c:v>
                </c:pt>
                <c:pt idx="3">
                  <c:v>0</c:v>
                </c:pt>
              </c:numCache>
            </c:numRef>
          </c:cat>
          <c:val>
            <c:numRef>
              <c:f>'5Report'!$AQ$173:$AQ$176</c:f>
              <c:numCache>
                <c:formatCode>0%</c:formatCode>
                <c:ptCount val="4"/>
                <c:pt idx="0">
                  <c:v>0</c:v>
                </c:pt>
                <c:pt idx="1">
                  <c:v>0</c:v>
                </c:pt>
                <c:pt idx="2">
                  <c:v>0</c:v>
                </c:pt>
                <c:pt idx="3">
                  <c:v>0</c:v>
                </c:pt>
              </c:numCache>
            </c:numRef>
          </c:val>
          <c:extLst>
            <c:ext xmlns:c16="http://schemas.microsoft.com/office/drawing/2014/chart" uri="{C3380CC4-5D6E-409C-BE32-E72D297353CC}">
              <c16:uniqueId val="{00000000-CE15-4A6A-8BF1-59955651509E}"/>
            </c:ext>
          </c:extLst>
        </c:ser>
        <c:ser>
          <c:idx val="1"/>
          <c:order val="1"/>
          <c:spPr>
            <a:solidFill>
              <a:schemeClr val="accent4"/>
            </a:solidFill>
            <a:ln>
              <a:noFill/>
            </a:ln>
            <a:effectLst/>
          </c:spPr>
          <c:invertIfNegative val="0"/>
          <c:cat>
            <c:numRef>
              <c:f>'5Report'!$AP$173:$AP$176</c:f>
              <c:numCache>
                <c:formatCode>General</c:formatCode>
                <c:ptCount val="4"/>
                <c:pt idx="0">
                  <c:v>0</c:v>
                </c:pt>
                <c:pt idx="1">
                  <c:v>0</c:v>
                </c:pt>
                <c:pt idx="2">
                  <c:v>0</c:v>
                </c:pt>
                <c:pt idx="3">
                  <c:v>0</c:v>
                </c:pt>
              </c:numCache>
            </c:numRef>
          </c:cat>
          <c:val>
            <c:numRef>
              <c:f>'5Report'!$AR$173:$AR$176</c:f>
              <c:numCache>
                <c:formatCode>0%</c:formatCode>
                <c:ptCount val="4"/>
                <c:pt idx="0">
                  <c:v>0</c:v>
                </c:pt>
                <c:pt idx="1">
                  <c:v>0</c:v>
                </c:pt>
                <c:pt idx="2">
                  <c:v>0</c:v>
                </c:pt>
                <c:pt idx="3">
                  <c:v>0</c:v>
                </c:pt>
              </c:numCache>
            </c:numRef>
          </c:val>
          <c:extLst>
            <c:ext xmlns:c16="http://schemas.microsoft.com/office/drawing/2014/chart" uri="{C3380CC4-5D6E-409C-BE32-E72D297353CC}">
              <c16:uniqueId val="{00000001-CE15-4A6A-8BF1-59955651509E}"/>
            </c:ext>
          </c:extLst>
        </c:ser>
        <c:dLbls>
          <c:showLegendKey val="0"/>
          <c:showVal val="0"/>
          <c:showCatName val="0"/>
          <c:showSerName val="0"/>
          <c:showPercent val="0"/>
          <c:showBubbleSize val="0"/>
        </c:dLbls>
        <c:gapWidth val="219"/>
        <c:overlap val="-27"/>
        <c:axId val="1357041296"/>
        <c:axId val="1357042928"/>
      </c:barChart>
      <c:catAx>
        <c:axId val="135704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57042928"/>
        <c:crosses val="autoZero"/>
        <c:auto val="1"/>
        <c:lblAlgn val="ctr"/>
        <c:lblOffset val="100"/>
        <c:noMultiLvlLbl val="0"/>
      </c:catAx>
      <c:valAx>
        <c:axId val="13570429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13570412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910864087379226"/>
          <c:y val="0.12992106261697783"/>
          <c:w val="0.54963068173670637"/>
          <c:h val="0.81603198424236745"/>
        </c:manualLayout>
      </c:layout>
      <c:radarChart>
        <c:radarStyle val="filled"/>
        <c:varyColors val="0"/>
        <c:ser>
          <c:idx val="0"/>
          <c:order val="0"/>
          <c:spPr>
            <a:solidFill>
              <a:srgbClr val="D0CECE">
                <a:alpha val="69804"/>
              </a:srgbClr>
            </a:solidFill>
            <a:ln>
              <a:solidFill>
                <a:schemeClr val="bg2">
                  <a:lumMod val="50000"/>
                  <a:alpha val="70000"/>
                </a:schemeClr>
              </a:solidFill>
            </a:ln>
            <a:effectLst/>
          </c:spPr>
          <c:cat>
            <c:numRef>
              <c:f>'5Report'!$AT$201:$AT$207</c:f>
              <c:numCache>
                <c:formatCode>General</c:formatCode>
                <c:ptCount val="7"/>
                <c:pt idx="0">
                  <c:v>0</c:v>
                </c:pt>
                <c:pt idx="1">
                  <c:v>0</c:v>
                </c:pt>
                <c:pt idx="2">
                  <c:v>0</c:v>
                </c:pt>
                <c:pt idx="3">
                  <c:v>0</c:v>
                </c:pt>
                <c:pt idx="4">
                  <c:v>0</c:v>
                </c:pt>
                <c:pt idx="5">
                  <c:v>0</c:v>
                </c:pt>
                <c:pt idx="6">
                  <c:v>0</c:v>
                </c:pt>
              </c:numCache>
            </c:numRef>
          </c:cat>
          <c:val>
            <c:numRef>
              <c:f>'5Report'!$AU$201:$AU$207</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405E-44C3-B60E-E5616A71F85B}"/>
            </c:ext>
          </c:extLst>
        </c:ser>
        <c:ser>
          <c:idx val="1"/>
          <c:order val="1"/>
          <c:spPr>
            <a:solidFill>
              <a:srgbClr val="00B0F0">
                <a:alpha val="69804"/>
              </a:srgbClr>
            </a:solidFill>
            <a:ln>
              <a:solidFill>
                <a:srgbClr val="0070C0">
                  <a:alpha val="70000"/>
                </a:srgbClr>
              </a:solidFill>
            </a:ln>
            <a:effectLst/>
          </c:spPr>
          <c:cat>
            <c:numRef>
              <c:f>'5Report'!$AT$201:$AT$207</c:f>
              <c:numCache>
                <c:formatCode>General</c:formatCode>
                <c:ptCount val="7"/>
                <c:pt idx="0">
                  <c:v>0</c:v>
                </c:pt>
                <c:pt idx="1">
                  <c:v>0</c:v>
                </c:pt>
                <c:pt idx="2">
                  <c:v>0</c:v>
                </c:pt>
                <c:pt idx="3">
                  <c:v>0</c:v>
                </c:pt>
                <c:pt idx="4">
                  <c:v>0</c:v>
                </c:pt>
                <c:pt idx="5">
                  <c:v>0</c:v>
                </c:pt>
                <c:pt idx="6">
                  <c:v>0</c:v>
                </c:pt>
              </c:numCache>
            </c:numRef>
          </c:cat>
          <c:val>
            <c:numRef>
              <c:f>'5Report'!$AV$201:$AV$207</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405E-44C3-B60E-E5616A71F85B}"/>
            </c:ext>
          </c:extLst>
        </c:ser>
        <c:dLbls>
          <c:showLegendKey val="0"/>
          <c:showVal val="0"/>
          <c:showCatName val="0"/>
          <c:showSerName val="0"/>
          <c:showPercent val="0"/>
          <c:showBubbleSize val="0"/>
        </c:dLbls>
        <c:axId val="1357046736"/>
        <c:axId val="1356164384"/>
      </c:radarChart>
      <c:catAx>
        <c:axId val="135704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1356164384"/>
        <c:crosses val="autoZero"/>
        <c:auto val="1"/>
        <c:lblAlgn val="ctr"/>
        <c:lblOffset val="100"/>
        <c:noMultiLvlLbl val="0"/>
      </c:catAx>
      <c:valAx>
        <c:axId val="1356164384"/>
        <c:scaling>
          <c:orientation val="minMax"/>
          <c:max val="5"/>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3570467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'5Report'!$AP$202</c:f>
              <c:strCache>
                <c:ptCount val="1"/>
                <c:pt idx="0">
                  <c:v>#REF!</c:v>
                </c:pt>
              </c:strCache>
            </c:strRef>
          </c:tx>
          <c:spPr>
            <a:solidFill>
              <a:schemeClr val="bg2">
                <a:lumMod val="90000"/>
              </a:schemeClr>
            </a:solidFill>
            <a:ln>
              <a:noFill/>
            </a:ln>
            <a:effectLst/>
          </c:spPr>
          <c:invertIfNegative val="0"/>
          <c:val>
            <c:numRef>
              <c:f>'5Report'!$AQ$202:$AR$202</c:f>
              <c:numCache>
                <c:formatCode>0%</c:formatCode>
                <c:ptCount val="2"/>
                <c:pt idx="0">
                  <c:v>0</c:v>
                </c:pt>
                <c:pt idx="1">
                  <c:v>0</c:v>
                </c:pt>
              </c:numCache>
            </c:numRef>
          </c:val>
          <c:extLst>
            <c:ext xmlns:c16="http://schemas.microsoft.com/office/drawing/2014/chart" uri="{C3380CC4-5D6E-409C-BE32-E72D297353CC}">
              <c16:uniqueId val="{00000000-CE9B-4800-B1B5-C989E8FB5652}"/>
            </c:ext>
          </c:extLst>
        </c:ser>
        <c:ser>
          <c:idx val="1"/>
          <c:order val="1"/>
          <c:tx>
            <c:strRef>
              <c:f>'5Report'!$AP$203</c:f>
              <c:strCache>
                <c:ptCount val="1"/>
                <c:pt idx="0">
                  <c:v>#REF!</c:v>
                </c:pt>
              </c:strCache>
            </c:strRef>
          </c:tx>
          <c:spPr>
            <a:solidFill>
              <a:schemeClr val="accent4"/>
            </a:solidFill>
            <a:ln>
              <a:noFill/>
            </a:ln>
            <a:effectLst/>
          </c:spPr>
          <c:invertIfNegative val="0"/>
          <c:val>
            <c:numRef>
              <c:f>'5Report'!$AQ$203:$AR$203</c:f>
              <c:numCache>
                <c:formatCode>0%</c:formatCode>
                <c:ptCount val="2"/>
                <c:pt idx="0">
                  <c:v>0</c:v>
                </c:pt>
                <c:pt idx="1">
                  <c:v>0</c:v>
                </c:pt>
              </c:numCache>
            </c:numRef>
          </c:val>
          <c:extLst>
            <c:ext xmlns:c16="http://schemas.microsoft.com/office/drawing/2014/chart" uri="{C3380CC4-5D6E-409C-BE32-E72D297353CC}">
              <c16:uniqueId val="{00000001-CE9B-4800-B1B5-C989E8FB5652}"/>
            </c:ext>
          </c:extLst>
        </c:ser>
        <c:ser>
          <c:idx val="2"/>
          <c:order val="2"/>
          <c:tx>
            <c:strRef>
              <c:f>'5Report'!$AP$204</c:f>
              <c:strCache>
                <c:ptCount val="1"/>
                <c:pt idx="0">
                  <c:v>#REF!</c:v>
                </c:pt>
              </c:strCache>
            </c:strRef>
          </c:tx>
          <c:spPr>
            <a:solidFill>
              <a:schemeClr val="accent3"/>
            </a:solidFill>
            <a:ln>
              <a:noFill/>
            </a:ln>
            <a:effectLst/>
          </c:spPr>
          <c:invertIfNegative val="0"/>
          <c:val>
            <c:numRef>
              <c:f>'5Report'!$AQ$204:$AR$204</c:f>
              <c:numCache>
                <c:formatCode>0%</c:formatCode>
                <c:ptCount val="2"/>
                <c:pt idx="0">
                  <c:v>0</c:v>
                </c:pt>
                <c:pt idx="1">
                  <c:v>0</c:v>
                </c:pt>
              </c:numCache>
            </c:numRef>
          </c:val>
          <c:extLst>
            <c:ext xmlns:c16="http://schemas.microsoft.com/office/drawing/2014/chart" uri="{C3380CC4-5D6E-409C-BE32-E72D297353CC}">
              <c16:uniqueId val="{00000000-412E-4293-899A-685B542297E9}"/>
            </c:ext>
          </c:extLst>
        </c:ser>
        <c:ser>
          <c:idx val="3"/>
          <c:order val="3"/>
          <c:tx>
            <c:strRef>
              <c:f>'5Report'!$AP$205</c:f>
              <c:strCache>
                <c:ptCount val="1"/>
                <c:pt idx="0">
                  <c:v>#REF!</c:v>
                </c:pt>
              </c:strCache>
            </c:strRef>
          </c:tx>
          <c:spPr>
            <a:solidFill>
              <a:schemeClr val="accent4"/>
            </a:solidFill>
            <a:ln>
              <a:noFill/>
            </a:ln>
            <a:effectLst/>
          </c:spPr>
          <c:invertIfNegative val="0"/>
          <c:val>
            <c:numRef>
              <c:f>'5Report'!$AQ$205:$AR$205</c:f>
              <c:numCache>
                <c:formatCode>0%</c:formatCode>
                <c:ptCount val="2"/>
                <c:pt idx="0">
                  <c:v>0</c:v>
                </c:pt>
                <c:pt idx="1">
                  <c:v>0</c:v>
                </c:pt>
              </c:numCache>
            </c:numRef>
          </c:val>
          <c:extLst>
            <c:ext xmlns:c16="http://schemas.microsoft.com/office/drawing/2014/chart" uri="{C3380CC4-5D6E-409C-BE32-E72D297353CC}">
              <c16:uniqueId val="{00000001-412E-4293-899A-685B542297E9}"/>
            </c:ext>
          </c:extLst>
        </c:ser>
        <c:dLbls>
          <c:showLegendKey val="0"/>
          <c:showVal val="0"/>
          <c:showCatName val="0"/>
          <c:showSerName val="0"/>
          <c:showPercent val="0"/>
          <c:showBubbleSize val="0"/>
        </c:dLbls>
        <c:gapWidth val="219"/>
        <c:overlap val="-27"/>
        <c:axId val="1354541776"/>
        <c:axId val="1149458192"/>
      </c:barChart>
      <c:catAx>
        <c:axId val="1354541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49458192"/>
        <c:crosses val="autoZero"/>
        <c:auto val="1"/>
        <c:lblAlgn val="ctr"/>
        <c:lblOffset val="100"/>
        <c:noMultiLvlLbl val="0"/>
      </c:catAx>
      <c:valAx>
        <c:axId val="1149458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1354541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910864087379226"/>
          <c:y val="0.12992106261697783"/>
          <c:w val="0.54963068173670637"/>
          <c:h val="0.81603198424236745"/>
        </c:manualLayout>
      </c:layout>
      <c:radarChart>
        <c:radarStyle val="filled"/>
        <c:varyColors val="0"/>
        <c:ser>
          <c:idx val="0"/>
          <c:order val="0"/>
          <c:spPr>
            <a:solidFill>
              <a:srgbClr val="D0CECE">
                <a:alpha val="69804"/>
              </a:srgbClr>
            </a:solidFill>
            <a:ln w="9525">
              <a:solidFill>
                <a:schemeClr val="bg2">
                  <a:lumMod val="50000"/>
                  <a:alpha val="70000"/>
                </a:schemeClr>
              </a:solidFill>
            </a:ln>
            <a:effectLst/>
          </c:spPr>
          <c:cat>
            <c:numRef>
              <c:f>'5Report'!$AT$227:$AT$231</c:f>
              <c:numCache>
                <c:formatCode>General</c:formatCode>
                <c:ptCount val="5"/>
                <c:pt idx="0">
                  <c:v>0</c:v>
                </c:pt>
                <c:pt idx="1">
                  <c:v>0</c:v>
                </c:pt>
                <c:pt idx="2">
                  <c:v>0</c:v>
                </c:pt>
                <c:pt idx="3">
                  <c:v>0</c:v>
                </c:pt>
                <c:pt idx="4">
                  <c:v>0</c:v>
                </c:pt>
              </c:numCache>
            </c:numRef>
          </c:cat>
          <c:val>
            <c:numRef>
              <c:f>'5Report'!$AU$227:$AU$231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1725-4D18-92DB-DED3F03353A2}"/>
            </c:ext>
          </c:extLst>
        </c:ser>
        <c:ser>
          <c:idx val="1"/>
          <c:order val="1"/>
          <c:spPr>
            <a:solidFill>
              <a:srgbClr val="00B0F0">
                <a:alpha val="69804"/>
              </a:srgbClr>
            </a:solidFill>
            <a:ln w="9525">
              <a:solidFill>
                <a:srgbClr val="0070C0">
                  <a:alpha val="70000"/>
                </a:srgbClr>
              </a:solidFill>
            </a:ln>
            <a:effectLst/>
          </c:spPr>
          <c:cat>
            <c:numRef>
              <c:f>'5Report'!$AT$227:$AT$231</c:f>
              <c:numCache>
                <c:formatCode>General</c:formatCode>
                <c:ptCount val="5"/>
                <c:pt idx="0">
                  <c:v>0</c:v>
                </c:pt>
                <c:pt idx="1">
                  <c:v>0</c:v>
                </c:pt>
                <c:pt idx="2">
                  <c:v>0</c:v>
                </c:pt>
                <c:pt idx="3">
                  <c:v>0</c:v>
                </c:pt>
                <c:pt idx="4">
                  <c:v>0</c:v>
                </c:pt>
              </c:numCache>
            </c:numRef>
          </c:cat>
          <c:val>
            <c:numRef>
              <c:f>'5Report'!$AV$227:$AV$231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1725-4D18-92DB-DED3F03353A2}"/>
            </c:ext>
          </c:extLst>
        </c:ser>
        <c:dLbls>
          <c:showLegendKey val="0"/>
          <c:showVal val="0"/>
          <c:showCatName val="0"/>
          <c:showSerName val="0"/>
          <c:showPercent val="0"/>
          <c:showBubbleSize val="0"/>
        </c:dLbls>
        <c:axId val="1863889264"/>
        <c:axId val="1863881648"/>
      </c:radarChart>
      <c:catAx>
        <c:axId val="186388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1863881648"/>
        <c:crosses val="autoZero"/>
        <c:auto val="1"/>
        <c:lblAlgn val="ctr"/>
        <c:lblOffset val="100"/>
        <c:noMultiLvlLbl val="0"/>
      </c:catAx>
      <c:valAx>
        <c:axId val="1863881648"/>
        <c:scaling>
          <c:orientation val="minMax"/>
          <c:max val="5"/>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863889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bg2">
                <a:lumMod val="90000"/>
              </a:schemeClr>
            </a:solidFill>
            <a:ln>
              <a:noFill/>
            </a:ln>
            <a:effectLst/>
          </c:spPr>
          <c:invertIfNegative val="0"/>
          <c:cat>
            <c:numRef>
              <c:f>'5Report'!$AP$228:$AP$231</c:f>
              <c:numCache>
                <c:formatCode>General</c:formatCode>
                <c:ptCount val="4"/>
                <c:pt idx="0">
                  <c:v>0</c:v>
                </c:pt>
                <c:pt idx="1">
                  <c:v>0</c:v>
                </c:pt>
                <c:pt idx="2">
                  <c:v>0</c:v>
                </c:pt>
                <c:pt idx="3">
                  <c:v>0</c:v>
                </c:pt>
              </c:numCache>
            </c:numRef>
          </c:cat>
          <c:val>
            <c:numRef>
              <c:f>'5Report'!$AQ$228:$AQ$231</c:f>
              <c:numCache>
                <c:formatCode>0%</c:formatCode>
                <c:ptCount val="4"/>
                <c:pt idx="0">
                  <c:v>0</c:v>
                </c:pt>
                <c:pt idx="1">
                  <c:v>0</c:v>
                </c:pt>
                <c:pt idx="2">
                  <c:v>0</c:v>
                </c:pt>
                <c:pt idx="3">
                  <c:v>0</c:v>
                </c:pt>
              </c:numCache>
            </c:numRef>
          </c:val>
          <c:extLst>
            <c:ext xmlns:c16="http://schemas.microsoft.com/office/drawing/2014/chart" uri="{C3380CC4-5D6E-409C-BE32-E72D297353CC}">
              <c16:uniqueId val="{00000000-E938-4966-8493-AAE3CB5BA737}"/>
            </c:ext>
          </c:extLst>
        </c:ser>
        <c:ser>
          <c:idx val="1"/>
          <c:order val="1"/>
          <c:spPr>
            <a:solidFill>
              <a:schemeClr val="accent4"/>
            </a:solidFill>
            <a:ln>
              <a:noFill/>
            </a:ln>
            <a:effectLst/>
          </c:spPr>
          <c:invertIfNegative val="0"/>
          <c:cat>
            <c:numRef>
              <c:f>'5Report'!$AP$228:$AP$231</c:f>
              <c:numCache>
                <c:formatCode>General</c:formatCode>
                <c:ptCount val="4"/>
                <c:pt idx="0">
                  <c:v>0</c:v>
                </c:pt>
                <c:pt idx="1">
                  <c:v>0</c:v>
                </c:pt>
                <c:pt idx="2">
                  <c:v>0</c:v>
                </c:pt>
                <c:pt idx="3">
                  <c:v>0</c:v>
                </c:pt>
              </c:numCache>
            </c:numRef>
          </c:cat>
          <c:val>
            <c:numRef>
              <c:f>'5Report'!$AR$228:$AR$231</c:f>
              <c:numCache>
                <c:formatCode>0%</c:formatCode>
                <c:ptCount val="4"/>
                <c:pt idx="0">
                  <c:v>0</c:v>
                </c:pt>
                <c:pt idx="1">
                  <c:v>0</c:v>
                </c:pt>
                <c:pt idx="2">
                  <c:v>0</c:v>
                </c:pt>
                <c:pt idx="3">
                  <c:v>0</c:v>
                </c:pt>
              </c:numCache>
            </c:numRef>
          </c:val>
          <c:extLst>
            <c:ext xmlns:c16="http://schemas.microsoft.com/office/drawing/2014/chart" uri="{C3380CC4-5D6E-409C-BE32-E72D297353CC}">
              <c16:uniqueId val="{00000001-E938-4966-8493-AAE3CB5BA737}"/>
            </c:ext>
          </c:extLst>
        </c:ser>
        <c:dLbls>
          <c:showLegendKey val="0"/>
          <c:showVal val="0"/>
          <c:showCatName val="0"/>
          <c:showSerName val="0"/>
          <c:showPercent val="0"/>
          <c:showBubbleSize val="0"/>
        </c:dLbls>
        <c:gapWidth val="219"/>
        <c:overlap val="-27"/>
        <c:axId val="1863883824"/>
        <c:axId val="1863885456"/>
      </c:barChart>
      <c:catAx>
        <c:axId val="1863883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863885456"/>
        <c:crosses val="autoZero"/>
        <c:auto val="1"/>
        <c:lblAlgn val="ctr"/>
        <c:lblOffset val="100"/>
        <c:noMultiLvlLbl val="0"/>
      </c:catAx>
      <c:valAx>
        <c:axId val="18638854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18638838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910864087379226"/>
          <c:y val="0.12992106261697783"/>
          <c:w val="0.54963068173670637"/>
          <c:h val="0.81603198424236745"/>
        </c:manualLayout>
      </c:layout>
      <c:radarChart>
        <c:radarStyle val="filled"/>
        <c:varyColors val="0"/>
        <c:ser>
          <c:idx val="0"/>
          <c:order val="0"/>
          <c:spPr>
            <a:solidFill>
              <a:srgbClr val="D0CECE">
                <a:alpha val="69804"/>
              </a:srgbClr>
            </a:solidFill>
            <a:ln w="9525">
              <a:solidFill>
                <a:schemeClr val="bg2">
                  <a:lumMod val="50000"/>
                  <a:alpha val="70000"/>
                </a:schemeClr>
              </a:solidFill>
            </a:ln>
            <a:effectLst/>
          </c:spPr>
          <c:cat>
            <c:numRef>
              <c:f>'5Report'!$AT$255:$AT$259</c:f>
              <c:numCache>
                <c:formatCode>General</c:formatCode>
                <c:ptCount val="5"/>
                <c:pt idx="0">
                  <c:v>0</c:v>
                </c:pt>
                <c:pt idx="1">
                  <c:v>0</c:v>
                </c:pt>
                <c:pt idx="2">
                  <c:v>0</c:v>
                </c:pt>
                <c:pt idx="3">
                  <c:v>0</c:v>
                </c:pt>
                <c:pt idx="4">
                  <c:v>0</c:v>
                </c:pt>
              </c:numCache>
            </c:numRef>
          </c:cat>
          <c:val>
            <c:numRef>
              <c:f>'5Report'!$AU$255:$AU$259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6C67-412D-9B8D-CD0111FD3F77}"/>
            </c:ext>
          </c:extLst>
        </c:ser>
        <c:ser>
          <c:idx val="1"/>
          <c:order val="1"/>
          <c:spPr>
            <a:solidFill>
              <a:srgbClr val="00B0F0"/>
            </a:solidFill>
            <a:ln w="9525">
              <a:solidFill>
                <a:srgbClr val="0070C0">
                  <a:alpha val="70000"/>
                </a:srgbClr>
              </a:solidFill>
            </a:ln>
            <a:effectLst/>
          </c:spPr>
          <c:cat>
            <c:numRef>
              <c:f>'5Report'!$AT$255:$AT$259</c:f>
              <c:numCache>
                <c:formatCode>General</c:formatCode>
                <c:ptCount val="5"/>
                <c:pt idx="0">
                  <c:v>0</c:v>
                </c:pt>
                <c:pt idx="1">
                  <c:v>0</c:v>
                </c:pt>
                <c:pt idx="2">
                  <c:v>0</c:v>
                </c:pt>
                <c:pt idx="3">
                  <c:v>0</c:v>
                </c:pt>
                <c:pt idx="4">
                  <c:v>0</c:v>
                </c:pt>
              </c:numCache>
            </c:numRef>
          </c:cat>
          <c:val>
            <c:numRef>
              <c:f>'5Report'!$AV$255:$AV$259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6C67-412D-9B8D-CD0111FD3F77}"/>
            </c:ext>
          </c:extLst>
        </c:ser>
        <c:dLbls>
          <c:showLegendKey val="0"/>
          <c:showVal val="0"/>
          <c:showCatName val="0"/>
          <c:showSerName val="0"/>
          <c:showPercent val="0"/>
          <c:showBubbleSize val="0"/>
        </c:dLbls>
        <c:axId val="1863888720"/>
        <c:axId val="1863884368"/>
      </c:radarChart>
      <c:catAx>
        <c:axId val="1863888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1863884368"/>
        <c:crosses val="autoZero"/>
        <c:auto val="1"/>
        <c:lblAlgn val="ctr"/>
        <c:lblOffset val="100"/>
        <c:noMultiLvlLbl val="0"/>
      </c:catAx>
      <c:valAx>
        <c:axId val="1863884368"/>
        <c:scaling>
          <c:orientation val="minMax"/>
          <c:max val="5"/>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8638887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bg2">
                <a:lumMod val="90000"/>
              </a:schemeClr>
            </a:solidFill>
            <a:ln>
              <a:noFill/>
            </a:ln>
            <a:effectLst/>
          </c:spPr>
          <c:invertIfNegative val="0"/>
          <c:cat>
            <c:numRef>
              <c:f>'5Report'!$AP$256:$AP$259</c:f>
              <c:numCache>
                <c:formatCode>General</c:formatCode>
                <c:ptCount val="4"/>
                <c:pt idx="0">
                  <c:v>0</c:v>
                </c:pt>
                <c:pt idx="1">
                  <c:v>0</c:v>
                </c:pt>
                <c:pt idx="2">
                  <c:v>0</c:v>
                </c:pt>
                <c:pt idx="3">
                  <c:v>0</c:v>
                </c:pt>
              </c:numCache>
            </c:numRef>
          </c:cat>
          <c:val>
            <c:numRef>
              <c:f>'5Report'!$AQ$256:$AQ$259</c:f>
              <c:numCache>
                <c:formatCode>0%</c:formatCode>
                <c:ptCount val="4"/>
                <c:pt idx="0">
                  <c:v>0</c:v>
                </c:pt>
                <c:pt idx="1">
                  <c:v>0</c:v>
                </c:pt>
                <c:pt idx="2">
                  <c:v>0</c:v>
                </c:pt>
                <c:pt idx="3">
                  <c:v>0</c:v>
                </c:pt>
              </c:numCache>
            </c:numRef>
          </c:val>
          <c:extLst>
            <c:ext xmlns:c16="http://schemas.microsoft.com/office/drawing/2014/chart" uri="{C3380CC4-5D6E-409C-BE32-E72D297353CC}">
              <c16:uniqueId val="{00000000-DB9B-4602-A506-5863E9398837}"/>
            </c:ext>
          </c:extLst>
        </c:ser>
        <c:ser>
          <c:idx val="1"/>
          <c:order val="1"/>
          <c:spPr>
            <a:solidFill>
              <a:schemeClr val="accent4"/>
            </a:solidFill>
            <a:ln>
              <a:noFill/>
            </a:ln>
            <a:effectLst/>
          </c:spPr>
          <c:invertIfNegative val="0"/>
          <c:cat>
            <c:numRef>
              <c:f>'5Report'!$AP$256:$AP$259</c:f>
              <c:numCache>
                <c:formatCode>General</c:formatCode>
                <c:ptCount val="4"/>
                <c:pt idx="0">
                  <c:v>0</c:v>
                </c:pt>
                <c:pt idx="1">
                  <c:v>0</c:v>
                </c:pt>
                <c:pt idx="2">
                  <c:v>0</c:v>
                </c:pt>
                <c:pt idx="3">
                  <c:v>0</c:v>
                </c:pt>
              </c:numCache>
            </c:numRef>
          </c:cat>
          <c:val>
            <c:numRef>
              <c:f>'5Report'!$AR$256:$AR$259</c:f>
              <c:numCache>
                <c:formatCode>0%</c:formatCode>
                <c:ptCount val="4"/>
                <c:pt idx="0">
                  <c:v>0</c:v>
                </c:pt>
                <c:pt idx="1">
                  <c:v>0</c:v>
                </c:pt>
                <c:pt idx="2">
                  <c:v>0</c:v>
                </c:pt>
                <c:pt idx="3">
                  <c:v>0</c:v>
                </c:pt>
              </c:numCache>
            </c:numRef>
          </c:val>
          <c:extLst>
            <c:ext xmlns:c16="http://schemas.microsoft.com/office/drawing/2014/chart" uri="{C3380CC4-5D6E-409C-BE32-E72D297353CC}">
              <c16:uniqueId val="{00000001-DB9B-4602-A506-5863E9398837}"/>
            </c:ext>
          </c:extLst>
        </c:ser>
        <c:dLbls>
          <c:showLegendKey val="0"/>
          <c:showVal val="0"/>
          <c:showCatName val="0"/>
          <c:showSerName val="0"/>
          <c:showPercent val="0"/>
          <c:showBubbleSize val="0"/>
        </c:dLbls>
        <c:gapWidth val="219"/>
        <c:overlap val="-27"/>
        <c:axId val="1863887632"/>
        <c:axId val="1863886544"/>
      </c:barChart>
      <c:catAx>
        <c:axId val="186388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863886544"/>
        <c:crosses val="autoZero"/>
        <c:auto val="1"/>
        <c:lblAlgn val="ctr"/>
        <c:lblOffset val="100"/>
        <c:noMultiLvlLbl val="0"/>
      </c:catAx>
      <c:valAx>
        <c:axId val="18638865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1863887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13048639465211E-2"/>
          <c:y val="5.535962797777955E-3"/>
          <c:w val="0.59312552225447601"/>
          <c:h val="0.82679975289145802"/>
        </c:manualLayout>
      </c:layout>
      <c:doughnutChart>
        <c:varyColors val="1"/>
        <c:ser>
          <c:idx val="0"/>
          <c:order val="0"/>
          <c:tx>
            <c:v>Series 1</c:v>
          </c:tx>
          <c:dPt>
            <c:idx val="0"/>
            <c:bubble3D val="0"/>
            <c:spPr>
              <a:solidFill>
                <a:srgbClr val="F09600"/>
              </a:solidFill>
              <a:ln w="19050">
                <a:solidFill>
                  <a:srgbClr val="F09600"/>
                </a:solidFill>
              </a:ln>
              <a:effectLst/>
            </c:spPr>
            <c:extLst>
              <c:ext xmlns:c16="http://schemas.microsoft.com/office/drawing/2014/chart" uri="{C3380CC4-5D6E-409C-BE32-E72D297353CC}">
                <c16:uniqueId val="{00000001-3A8F-4680-937E-592745782CDF}"/>
              </c:ext>
            </c:extLst>
          </c:dPt>
          <c:dPt>
            <c:idx val="1"/>
            <c:bubble3D val="0"/>
            <c:spPr>
              <a:solidFill>
                <a:schemeClr val="bg1">
                  <a:alpha val="0"/>
                </a:schemeClr>
              </a:solidFill>
              <a:ln w="19050">
                <a:solidFill>
                  <a:srgbClr val="F09600"/>
                </a:solidFill>
              </a:ln>
              <a:effectLst/>
            </c:spPr>
            <c:extLst>
              <c:ext xmlns:c16="http://schemas.microsoft.com/office/drawing/2014/chart" uri="{C3380CC4-5D6E-409C-BE32-E72D297353CC}">
                <c16:uniqueId val="{00000003-3A8F-4680-937E-592745782CDF}"/>
              </c:ext>
            </c:extLst>
          </c:dPt>
          <c:dPt>
            <c:idx val="2"/>
            <c:bubble3D val="0"/>
            <c:spPr>
              <a:solidFill>
                <a:srgbClr val="F09600"/>
              </a:solidFill>
              <a:ln w="19050">
                <a:solidFill>
                  <a:srgbClr val="A46600"/>
                </a:solidFill>
              </a:ln>
              <a:effectLst/>
            </c:spPr>
            <c:extLst>
              <c:ext xmlns:c16="http://schemas.microsoft.com/office/drawing/2014/chart" uri="{C3380CC4-5D6E-409C-BE32-E72D297353CC}">
                <c16:uniqueId val="{00000005-3A8F-4680-937E-592745782CDF}"/>
              </c:ext>
            </c:extLst>
          </c:dPt>
          <c:dPt>
            <c:idx val="3"/>
            <c:bubble3D val="0"/>
            <c:spPr>
              <a:noFill/>
              <a:ln w="19050">
                <a:solidFill>
                  <a:srgbClr val="A46600"/>
                </a:solidFill>
              </a:ln>
              <a:effectLst/>
            </c:spPr>
            <c:extLst>
              <c:ext xmlns:c16="http://schemas.microsoft.com/office/drawing/2014/chart" uri="{C3380CC4-5D6E-409C-BE32-E72D297353CC}">
                <c16:uniqueId val="{00000007-3A8F-4680-937E-592745782CDF}"/>
              </c:ext>
            </c:extLst>
          </c:dPt>
          <c:dPt>
            <c:idx val="4"/>
            <c:bubble3D val="0"/>
            <c:spPr>
              <a:solidFill>
                <a:srgbClr val="F09600"/>
              </a:solidFill>
              <a:ln w="19050">
                <a:solidFill>
                  <a:srgbClr val="F09600"/>
                </a:solidFill>
              </a:ln>
              <a:effectLst/>
            </c:spPr>
            <c:extLst>
              <c:ext xmlns:c16="http://schemas.microsoft.com/office/drawing/2014/chart" uri="{C3380CC4-5D6E-409C-BE32-E72D297353CC}">
                <c16:uniqueId val="{00000009-3A8F-4680-937E-592745782CDF}"/>
              </c:ext>
            </c:extLst>
          </c:dPt>
          <c:dPt>
            <c:idx val="5"/>
            <c:bubble3D val="0"/>
            <c:spPr>
              <a:noFill/>
              <a:ln w="19050">
                <a:solidFill>
                  <a:srgbClr val="F09600"/>
                </a:solidFill>
              </a:ln>
              <a:effectLst/>
            </c:spPr>
            <c:extLst>
              <c:ext xmlns:c16="http://schemas.microsoft.com/office/drawing/2014/chart" uri="{C3380CC4-5D6E-409C-BE32-E72D297353CC}">
                <c16:uniqueId val="{0000000B-3A8F-4680-937E-592745782CDF}"/>
              </c:ext>
            </c:extLst>
          </c:dPt>
          <c:dPt>
            <c:idx val="6"/>
            <c:bubble3D val="0"/>
            <c:spPr>
              <a:solidFill>
                <a:srgbClr val="F09600"/>
              </a:solidFill>
              <a:ln w="19050">
                <a:solidFill>
                  <a:srgbClr val="A46600"/>
                </a:solidFill>
              </a:ln>
              <a:effectLst/>
            </c:spPr>
            <c:extLst>
              <c:ext xmlns:c16="http://schemas.microsoft.com/office/drawing/2014/chart" uri="{C3380CC4-5D6E-409C-BE32-E72D297353CC}">
                <c16:uniqueId val="{0000000D-3A8F-4680-937E-592745782CDF}"/>
              </c:ext>
            </c:extLst>
          </c:dPt>
          <c:dPt>
            <c:idx val="7"/>
            <c:bubble3D val="0"/>
            <c:spPr>
              <a:noFill/>
              <a:ln w="19050">
                <a:solidFill>
                  <a:srgbClr val="A46600"/>
                </a:solidFill>
              </a:ln>
              <a:effectLst/>
            </c:spPr>
            <c:extLst>
              <c:ext xmlns:c16="http://schemas.microsoft.com/office/drawing/2014/chart" uri="{C3380CC4-5D6E-409C-BE32-E72D297353CC}">
                <c16:uniqueId val="{0000000F-3A8F-4680-937E-592745782CDF}"/>
              </c:ext>
            </c:extLst>
          </c:dPt>
          <c:dLbls>
            <c:dLbl>
              <c:idx val="4"/>
              <c:layout>
                <c:manualLayout>
                  <c:x val="1.2678284312366591E-2"/>
                  <c:y val="5.2727819405095589E-3"/>
                </c:manualLayout>
              </c:layout>
              <c:spPr>
                <a:noFill/>
                <a:ln>
                  <a:noFill/>
                </a:ln>
                <a:effectLst/>
              </c:spPr>
              <c:txPr>
                <a:bodyPr rot="0" spcFirstLastPara="1" vertOverflow="clip" horzOverflow="clip" vert="horz" wrap="square" lIns="38100" tIns="19050" rIns="38100" bIns="19050" anchor="ctr" anchorCtr="1">
                  <a:no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9-3A8F-4680-937E-592745782CD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0"/>
            <c:showBubbleSize val="0"/>
            <c:showLeaderLines val="0"/>
            <c:extLst>
              <c:ext xmlns:c15="http://schemas.microsoft.com/office/drawing/2012/chart" uri="{CE6537A1-D6FC-4f65-9D91-7224C49458BB}"/>
            </c:extLst>
          </c:dLbls>
          <c:cat>
            <c:strRef>
              <c:f>MaturityCobweb!$B$12:$B$19</c:f>
              <c:strCache>
                <c:ptCount val="7"/>
                <c:pt idx="0">
                  <c:v>Innovation</c:v>
                </c:pt>
                <c:pt idx="2">
                  <c:v>Inclusion</c:v>
                </c:pt>
                <c:pt idx="4">
                  <c:v>Market</c:v>
                </c:pt>
                <c:pt idx="6">
                  <c:v>Resilience</c:v>
                </c:pt>
              </c:strCache>
            </c:strRef>
          </c:cat>
          <c:val>
            <c:numRef>
              <c:f>MaturityCobweb!$C$12:$C$19</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0-3A8F-4680-937E-592745782CDF}"/>
            </c:ext>
          </c:extLst>
        </c:ser>
        <c:dLbls>
          <c:showLegendKey val="0"/>
          <c:showVal val="0"/>
          <c:showCatName val="0"/>
          <c:showSerName val="0"/>
          <c:showPercent val="0"/>
          <c:showBubbleSize val="0"/>
          <c:showLeaderLines val="0"/>
        </c:dLbls>
        <c:firstSliceAng val="0"/>
        <c:holeSize val="76"/>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US" sz="2000" b="1">
                <a:solidFill>
                  <a:schemeClr val="tx1">
                    <a:lumMod val="65000"/>
                    <a:lumOff val="35000"/>
                  </a:schemeClr>
                </a:solidFill>
              </a:rPr>
              <a:t>Fig 2 - Organizational</a:t>
            </a:r>
            <a:r>
              <a:rPr lang="en-US" sz="2000" b="1" baseline="0">
                <a:solidFill>
                  <a:schemeClr val="tx1">
                    <a:lumMod val="65000"/>
                    <a:lumOff val="35000"/>
                  </a:schemeClr>
                </a:solidFill>
              </a:rPr>
              <a:t> Performance Indicators</a:t>
            </a:r>
            <a:endParaRPr lang="en-US" sz="2000" b="1">
              <a:solidFill>
                <a:schemeClr val="tx1">
                  <a:lumMod val="65000"/>
                  <a:lumOff val="35000"/>
                </a:schemeClr>
              </a:solidFill>
            </a:endParaRPr>
          </a:p>
        </c:rich>
      </c:tx>
      <c:layout>
        <c:manualLayout>
          <c:xMode val="edge"/>
          <c:yMode val="edge"/>
          <c:x val="0.13571714123038767"/>
          <c:y val="4.4674775303356451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51659889138763637"/>
          <c:y val="0.18878396680796358"/>
          <c:w val="0.40630592520470377"/>
          <c:h val="0.65402204587169166"/>
        </c:manualLayout>
      </c:layout>
      <c:barChart>
        <c:barDir val="bar"/>
        <c:grouping val="clustered"/>
        <c:varyColors val="0"/>
        <c:ser>
          <c:idx val="0"/>
          <c:order val="0"/>
          <c:spPr>
            <a:solidFill>
              <a:schemeClr val="accent1"/>
            </a:solidFill>
            <a:ln>
              <a:noFill/>
            </a:ln>
            <a:effectLst/>
          </c:spPr>
          <c:invertIfNegative val="0"/>
          <c:cat>
            <c:strRef>
              <c:f>'5 Indic.graphs'!$C$57:$C$61</c:f>
              <c:strCache>
                <c:ptCount val="5"/>
                <c:pt idx="0">
                  <c:v>Accountability</c:v>
                </c:pt>
                <c:pt idx="1">
                  <c:v>Staff adequacy</c:v>
                </c:pt>
                <c:pt idx="2">
                  <c:v>Financial Sustainability</c:v>
                </c:pt>
                <c:pt idx="3">
                  <c:v>Operational sustainability</c:v>
                </c:pt>
                <c:pt idx="4">
                  <c:v>Responsiveness</c:v>
                </c:pt>
              </c:strCache>
            </c:strRef>
          </c:cat>
          <c:val>
            <c:numRef>
              <c:f>'5 Indic.graphs'!$D$57:$D$61</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7-461A-AE5F-7AE479BAE3CD}"/>
            </c:ext>
          </c:extLst>
        </c:ser>
        <c:dLbls>
          <c:showLegendKey val="0"/>
          <c:showVal val="0"/>
          <c:showCatName val="0"/>
          <c:showSerName val="0"/>
          <c:showPercent val="0"/>
          <c:showBubbleSize val="0"/>
        </c:dLbls>
        <c:gapWidth val="75"/>
        <c:axId val="1736512320"/>
        <c:axId val="1736516896"/>
      </c:barChart>
      <c:catAx>
        <c:axId val="1736512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en-US"/>
          </a:p>
        </c:txPr>
        <c:crossAx val="1736516896"/>
        <c:crosses val="autoZero"/>
        <c:auto val="1"/>
        <c:lblAlgn val="ctr"/>
        <c:lblOffset val="100"/>
        <c:noMultiLvlLbl val="0"/>
      </c:catAx>
      <c:valAx>
        <c:axId val="1736516896"/>
        <c:scaling>
          <c:orientation val="minMax"/>
          <c:max val="5"/>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crossAx val="1736512320"/>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0"/>
          <c:order val="1"/>
          <c:tx>
            <c:v>Series 2</c:v>
          </c:tx>
          <c:spPr>
            <a:solidFill>
              <a:srgbClr val="009696">
                <a:alpha val="49000"/>
              </a:srgbClr>
            </a:solidFill>
            <a:ln>
              <a:solidFill>
                <a:srgbClr val="009696">
                  <a:alpha val="99000"/>
                </a:srgbClr>
              </a:solidFill>
            </a:ln>
            <a:effectLst/>
          </c:spPr>
          <c:cat>
            <c:strRef>
              <c:f>MaturityCobweb!$B$5:$B$9</c:f>
              <c:strCache>
                <c:ptCount val="5"/>
                <c:pt idx="0">
                  <c:v>Organization &amp; Strategy</c:v>
                </c:pt>
                <c:pt idx="1">
                  <c:v>Human Resource Management</c:v>
                </c:pt>
                <c:pt idx="2">
                  <c:v>Financial Management</c:v>
                </c:pt>
                <c:pt idx="3">
                  <c:v>Technical Operations</c:v>
                </c:pt>
                <c:pt idx="4">
                  <c:v>Commercial Operations</c:v>
                </c:pt>
              </c:strCache>
            </c:strRef>
          </c:cat>
          <c:val>
            <c:numRef>
              <c:f>MaturityCobweb!$F$5:$F$9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7CD3-44B9-9FFE-7296086D2655}"/>
            </c:ext>
          </c:extLst>
        </c:ser>
        <c:dLbls>
          <c:showLegendKey val="0"/>
          <c:showVal val="0"/>
          <c:showCatName val="0"/>
          <c:showSerName val="0"/>
          <c:showPercent val="0"/>
          <c:showBubbleSize val="0"/>
        </c:dLbls>
        <c:axId val="1863880560"/>
        <c:axId val="1863887088"/>
      </c:radarChart>
      <c:radarChart>
        <c:radarStyle val="marker"/>
        <c:varyColors val="0"/>
        <c:ser>
          <c:idx val="4"/>
          <c:order val="0"/>
          <c:tx>
            <c:v>Maturity Cobweb</c:v>
          </c:tx>
          <c:spPr>
            <a:ln w="28575" cap="rnd">
              <a:solidFill>
                <a:srgbClr val="009696"/>
              </a:solidFill>
              <a:round/>
            </a:ln>
            <a:effectLst/>
          </c:spPr>
          <c:marker>
            <c:symbol val="circle"/>
            <c:size val="5"/>
            <c:spPr>
              <a:solidFill>
                <a:srgbClr val="009696"/>
              </a:solidFill>
              <a:ln w="9525">
                <a:solidFill>
                  <a:srgbClr val="009696"/>
                </a:solidFill>
              </a:ln>
              <a:effectLst/>
            </c:spPr>
          </c:marker>
          <c:cat>
            <c:strRef>
              <c:f>MaturityCobweb!$B$5:$B$9</c:f>
              <c:strCache>
                <c:ptCount val="5"/>
                <c:pt idx="0">
                  <c:v>Organization &amp; Strategy</c:v>
                </c:pt>
                <c:pt idx="1">
                  <c:v>Human Resource Management</c:v>
                </c:pt>
                <c:pt idx="2">
                  <c:v>Financial Management</c:v>
                </c:pt>
                <c:pt idx="3">
                  <c:v>Technical Operations</c:v>
                </c:pt>
                <c:pt idx="4">
                  <c:v>Commercial Operations</c:v>
                </c:pt>
              </c:strCache>
            </c:strRef>
          </c:cat>
          <c:val>
            <c:numRef>
              <c:f>MaturityCobweb!$C$5:$C$9</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7CD3-44B9-9FFE-7296086D2655}"/>
            </c:ext>
          </c:extLst>
        </c:ser>
        <c:dLbls>
          <c:showLegendKey val="0"/>
          <c:showVal val="0"/>
          <c:showCatName val="0"/>
          <c:showSerName val="0"/>
          <c:showPercent val="0"/>
          <c:showBubbleSize val="0"/>
        </c:dLbls>
        <c:axId val="1863880560"/>
        <c:axId val="1863887088"/>
      </c:radarChart>
      <c:catAx>
        <c:axId val="1863880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1863887088"/>
        <c:crosses val="autoZero"/>
        <c:auto val="1"/>
        <c:lblAlgn val="ctr"/>
        <c:lblOffset val="100"/>
        <c:noMultiLvlLbl val="0"/>
      </c:catAx>
      <c:valAx>
        <c:axId val="1863887088"/>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63880560"/>
        <c:crosses val="autoZero"/>
        <c:crossBetween val="between"/>
        <c:majorUnit val="1"/>
      </c:valAx>
      <c:spPr>
        <a:solidFill>
          <a:schemeClr val="bg1">
            <a:alpha val="0"/>
          </a:schemeClr>
        </a:solidFill>
        <a:ln>
          <a:noFill/>
        </a:ln>
        <a:effectLst/>
      </c:spPr>
    </c:plotArea>
    <c:plotVisOnly val="1"/>
    <c:dispBlanksAs val="gap"/>
    <c:showDLblsOverMax val="0"/>
  </c:chart>
  <c:spPr>
    <a:solidFill>
      <a:schemeClr val="bg2">
        <a:lumMod val="90000"/>
        <a:alpha val="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63341673690989E-2"/>
          <c:y val="4.7610215366786376E-2"/>
          <c:w val="0.59312552225447601"/>
          <c:h val="0.82679975289145802"/>
        </c:manualLayout>
      </c:layout>
      <c:doughnutChart>
        <c:varyColors val="1"/>
        <c:ser>
          <c:idx val="0"/>
          <c:order val="0"/>
          <c:tx>
            <c:v>Series 1</c:v>
          </c:tx>
          <c:dPt>
            <c:idx val="0"/>
            <c:bubble3D val="0"/>
            <c:spPr>
              <a:solidFill>
                <a:srgbClr val="F09600"/>
              </a:solidFill>
              <a:ln w="19050">
                <a:solidFill>
                  <a:srgbClr val="F09600"/>
                </a:solidFill>
              </a:ln>
              <a:effectLst/>
            </c:spPr>
            <c:extLst>
              <c:ext xmlns:c16="http://schemas.microsoft.com/office/drawing/2014/chart" uri="{C3380CC4-5D6E-409C-BE32-E72D297353CC}">
                <c16:uniqueId val="{00000001-CA08-4070-AB0E-83DF9EE54A4A}"/>
              </c:ext>
            </c:extLst>
          </c:dPt>
          <c:dPt>
            <c:idx val="1"/>
            <c:bubble3D val="0"/>
            <c:spPr>
              <a:solidFill>
                <a:schemeClr val="bg1">
                  <a:alpha val="0"/>
                </a:schemeClr>
              </a:solidFill>
              <a:ln w="19050">
                <a:solidFill>
                  <a:srgbClr val="F09600"/>
                </a:solidFill>
              </a:ln>
              <a:effectLst/>
            </c:spPr>
            <c:extLst>
              <c:ext xmlns:c16="http://schemas.microsoft.com/office/drawing/2014/chart" uri="{C3380CC4-5D6E-409C-BE32-E72D297353CC}">
                <c16:uniqueId val="{00000003-CA08-4070-AB0E-83DF9EE54A4A}"/>
              </c:ext>
            </c:extLst>
          </c:dPt>
          <c:dPt>
            <c:idx val="2"/>
            <c:bubble3D val="0"/>
            <c:spPr>
              <a:solidFill>
                <a:srgbClr val="F09600"/>
              </a:solidFill>
              <a:ln w="19050">
                <a:solidFill>
                  <a:srgbClr val="A46600"/>
                </a:solidFill>
              </a:ln>
              <a:effectLst/>
            </c:spPr>
            <c:extLst>
              <c:ext xmlns:c16="http://schemas.microsoft.com/office/drawing/2014/chart" uri="{C3380CC4-5D6E-409C-BE32-E72D297353CC}">
                <c16:uniqueId val="{00000005-CA08-4070-AB0E-83DF9EE54A4A}"/>
              </c:ext>
            </c:extLst>
          </c:dPt>
          <c:dPt>
            <c:idx val="3"/>
            <c:bubble3D val="0"/>
            <c:spPr>
              <a:noFill/>
              <a:ln w="19050">
                <a:solidFill>
                  <a:srgbClr val="A46600"/>
                </a:solidFill>
              </a:ln>
              <a:effectLst/>
            </c:spPr>
            <c:extLst>
              <c:ext xmlns:c16="http://schemas.microsoft.com/office/drawing/2014/chart" uri="{C3380CC4-5D6E-409C-BE32-E72D297353CC}">
                <c16:uniqueId val="{00000007-CA08-4070-AB0E-83DF9EE54A4A}"/>
              </c:ext>
            </c:extLst>
          </c:dPt>
          <c:dPt>
            <c:idx val="4"/>
            <c:bubble3D val="0"/>
            <c:spPr>
              <a:solidFill>
                <a:srgbClr val="F09600"/>
              </a:solidFill>
              <a:ln w="19050">
                <a:solidFill>
                  <a:srgbClr val="F09600"/>
                </a:solidFill>
              </a:ln>
              <a:effectLst/>
            </c:spPr>
            <c:extLst>
              <c:ext xmlns:c16="http://schemas.microsoft.com/office/drawing/2014/chart" uri="{C3380CC4-5D6E-409C-BE32-E72D297353CC}">
                <c16:uniqueId val="{00000009-CA08-4070-AB0E-83DF9EE54A4A}"/>
              </c:ext>
            </c:extLst>
          </c:dPt>
          <c:dPt>
            <c:idx val="5"/>
            <c:bubble3D val="0"/>
            <c:spPr>
              <a:noFill/>
              <a:ln w="19050">
                <a:solidFill>
                  <a:srgbClr val="F09600"/>
                </a:solidFill>
              </a:ln>
              <a:effectLst/>
            </c:spPr>
            <c:extLst>
              <c:ext xmlns:c16="http://schemas.microsoft.com/office/drawing/2014/chart" uri="{C3380CC4-5D6E-409C-BE32-E72D297353CC}">
                <c16:uniqueId val="{0000000B-CA08-4070-AB0E-83DF9EE54A4A}"/>
              </c:ext>
            </c:extLst>
          </c:dPt>
          <c:dPt>
            <c:idx val="6"/>
            <c:bubble3D val="0"/>
            <c:spPr>
              <a:solidFill>
                <a:srgbClr val="F09600"/>
              </a:solidFill>
              <a:ln w="19050">
                <a:solidFill>
                  <a:srgbClr val="A46600"/>
                </a:solidFill>
              </a:ln>
              <a:effectLst/>
            </c:spPr>
            <c:extLst>
              <c:ext xmlns:c16="http://schemas.microsoft.com/office/drawing/2014/chart" uri="{C3380CC4-5D6E-409C-BE32-E72D297353CC}">
                <c16:uniqueId val="{0000000D-CA08-4070-AB0E-83DF9EE54A4A}"/>
              </c:ext>
            </c:extLst>
          </c:dPt>
          <c:dPt>
            <c:idx val="7"/>
            <c:bubble3D val="0"/>
            <c:spPr>
              <a:noFill/>
              <a:ln w="19050">
                <a:solidFill>
                  <a:srgbClr val="A46600"/>
                </a:solidFill>
              </a:ln>
              <a:effectLst/>
            </c:spPr>
            <c:extLst>
              <c:ext xmlns:c16="http://schemas.microsoft.com/office/drawing/2014/chart" uri="{C3380CC4-5D6E-409C-BE32-E72D297353CC}">
                <c16:uniqueId val="{0000000F-CA08-4070-AB0E-83DF9EE54A4A}"/>
              </c:ext>
            </c:extLst>
          </c:dPt>
          <c:dLbls>
            <c:dLbl>
              <c:idx val="4"/>
              <c:layout>
                <c:manualLayout>
                  <c:x val="1.2678284312366591E-2"/>
                  <c:y val="5.2727819405095589E-3"/>
                </c:manualLayout>
              </c:layout>
              <c:spPr>
                <a:noFill/>
                <a:ln>
                  <a:noFill/>
                </a:ln>
                <a:effectLst/>
              </c:spPr>
              <c:txPr>
                <a:bodyPr rot="0" spcFirstLastPara="1" vertOverflow="clip" horzOverflow="clip" vert="horz" wrap="square" lIns="38100" tIns="19050" rIns="38100" bIns="19050" anchor="ctr" anchorCtr="1">
                  <a:no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9-CA08-4070-AB0E-83DF9EE54A4A}"/>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0"/>
            <c:showBubbleSize val="0"/>
            <c:showLeaderLines val="0"/>
            <c:extLst>
              <c:ext xmlns:c15="http://schemas.microsoft.com/office/drawing/2012/chart" uri="{CE6537A1-D6FC-4f65-9D91-7224C49458BB}"/>
            </c:extLst>
          </c:dLbls>
          <c:cat>
            <c:strRef>
              <c:f>MaturityCobweb!$B$12:$B$19</c:f>
              <c:strCache>
                <c:ptCount val="7"/>
                <c:pt idx="0">
                  <c:v>Innovation</c:v>
                </c:pt>
                <c:pt idx="2">
                  <c:v>Inclusion</c:v>
                </c:pt>
                <c:pt idx="4">
                  <c:v>Market</c:v>
                </c:pt>
                <c:pt idx="6">
                  <c:v>Resilience</c:v>
                </c:pt>
              </c:strCache>
            </c:strRef>
          </c:cat>
          <c:val>
            <c:numRef>
              <c:f>MaturityCobweb!$C$12:$C$19</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0-CA08-4070-AB0E-83DF9EE54A4A}"/>
            </c:ext>
          </c:extLst>
        </c:ser>
        <c:dLbls>
          <c:showLegendKey val="0"/>
          <c:showVal val="0"/>
          <c:showCatName val="0"/>
          <c:showSerName val="0"/>
          <c:showPercent val="0"/>
          <c:showBubbleSize val="0"/>
          <c:showLeaderLines val="0"/>
        </c:dLbls>
        <c:firstSliceAng val="0"/>
        <c:holeSize val="76"/>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0"/>
          <c:order val="1"/>
          <c:tx>
            <c:v>Series 2</c:v>
          </c:tx>
          <c:spPr>
            <a:solidFill>
              <a:srgbClr val="009696">
                <a:alpha val="49000"/>
              </a:srgbClr>
            </a:solidFill>
            <a:ln>
              <a:solidFill>
                <a:srgbClr val="009696">
                  <a:alpha val="99000"/>
                </a:srgbClr>
              </a:solidFill>
            </a:ln>
            <a:effectLst/>
          </c:spPr>
          <c:cat>
            <c:strRef>
              <c:f>SuperimposedCobwebs!$H$13:$H$17</c:f>
              <c:strCache>
                <c:ptCount val="5"/>
                <c:pt idx="0">
                  <c:v>Organization &amp; Strategy</c:v>
                </c:pt>
                <c:pt idx="1">
                  <c:v>Human Resource Management</c:v>
                </c:pt>
                <c:pt idx="2">
                  <c:v>Financial Management</c:v>
                </c:pt>
                <c:pt idx="3">
                  <c:v>Technical Operations</c:v>
                </c:pt>
                <c:pt idx="4">
                  <c:v>Commercial Operations</c:v>
                </c:pt>
              </c:strCache>
            </c:strRef>
          </c:cat>
          <c:val>
            <c:numRef>
              <c:f>MaturityCobweb!$F$5:$F$9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6C70-4EC6-AC48-1B5403352465}"/>
            </c:ext>
          </c:extLst>
        </c:ser>
        <c:ser>
          <c:idx val="2"/>
          <c:order val="3"/>
          <c:tx>
            <c:v>perffill</c:v>
          </c:tx>
          <c:spPr>
            <a:solidFill>
              <a:srgbClr val="BEC800">
                <a:alpha val="41000"/>
              </a:srgbClr>
            </a:solidFill>
            <a:ln>
              <a:solidFill>
                <a:srgbClr val="BEC800">
                  <a:alpha val="40000"/>
                </a:srgbClr>
              </a:solidFill>
            </a:ln>
            <a:effectLst/>
          </c:spPr>
          <c:cat>
            <c:strRef>
              <c:f>SuperimposedCobwebs!$H$13:$H$17</c:f>
              <c:strCache>
                <c:ptCount val="5"/>
                <c:pt idx="0">
                  <c:v>Organization &amp; Strategy</c:v>
                </c:pt>
                <c:pt idx="1">
                  <c:v>Human Resource Management</c:v>
                </c:pt>
                <c:pt idx="2">
                  <c:v>Financial Management</c:v>
                </c:pt>
                <c:pt idx="3">
                  <c:v>Technical Operations</c:v>
                </c:pt>
                <c:pt idx="4">
                  <c:v>Commercial Operations</c:v>
                </c:pt>
              </c:strCache>
            </c:strRef>
          </c:cat>
          <c:val>
            <c:numRef>
              <c:f>'PerformanceCobweb '!$C$5:$C$9</c:f>
              <c:numCache>
                <c:formatCode>0</c:formatCode>
                <c:ptCount val="5"/>
                <c:pt idx="0">
                  <c:v>1</c:v>
                </c:pt>
                <c:pt idx="1">
                  <c:v>1</c:v>
                </c:pt>
                <c:pt idx="2">
                  <c:v>1</c:v>
                </c:pt>
                <c:pt idx="3">
                  <c:v>1</c:v>
                </c:pt>
                <c:pt idx="4">
                  <c:v>1</c:v>
                </c:pt>
              </c:numCache>
            </c:numRef>
          </c:val>
          <c:extLst>
            <c:ext xmlns:c16="http://schemas.microsoft.com/office/drawing/2014/chart" uri="{C3380CC4-5D6E-409C-BE32-E72D297353CC}">
              <c16:uniqueId val="{00000001-6C70-4EC6-AC48-1B5403352465}"/>
            </c:ext>
          </c:extLst>
        </c:ser>
        <c:dLbls>
          <c:showLegendKey val="0"/>
          <c:showVal val="0"/>
          <c:showCatName val="0"/>
          <c:showSerName val="0"/>
          <c:showPercent val="0"/>
          <c:showBubbleSize val="0"/>
        </c:dLbls>
        <c:axId val="1863882736"/>
        <c:axId val="1863883280"/>
      </c:radarChart>
      <c:radarChart>
        <c:radarStyle val="marker"/>
        <c:varyColors val="0"/>
        <c:ser>
          <c:idx val="4"/>
          <c:order val="0"/>
          <c:tx>
            <c:v>Maturity Cobweb</c:v>
          </c:tx>
          <c:spPr>
            <a:ln w="28575" cap="rnd">
              <a:solidFill>
                <a:srgbClr val="009696"/>
              </a:solidFill>
              <a:round/>
            </a:ln>
            <a:effectLst/>
          </c:spPr>
          <c:marker>
            <c:symbol val="circle"/>
            <c:size val="5"/>
            <c:spPr>
              <a:solidFill>
                <a:srgbClr val="009696">
                  <a:alpha val="67000"/>
                </a:srgbClr>
              </a:solidFill>
              <a:ln w="9525">
                <a:solidFill>
                  <a:srgbClr val="009696"/>
                </a:solidFill>
              </a:ln>
              <a:effectLst/>
            </c:spPr>
          </c:marker>
          <c:cat>
            <c:strRef>
              <c:f>SuperimposedCobwebs!$H$13:$H$17</c:f>
              <c:strCache>
                <c:ptCount val="5"/>
                <c:pt idx="0">
                  <c:v>Organization &amp; Strategy</c:v>
                </c:pt>
                <c:pt idx="1">
                  <c:v>Human Resource Management</c:v>
                </c:pt>
                <c:pt idx="2">
                  <c:v>Financial Management</c:v>
                </c:pt>
                <c:pt idx="3">
                  <c:v>Technical Operations</c:v>
                </c:pt>
                <c:pt idx="4">
                  <c:v>Commercial Operations</c:v>
                </c:pt>
              </c:strCache>
            </c:strRef>
          </c:cat>
          <c:val>
            <c:numRef>
              <c:f>MaturityCobweb!$C$5:$C$9</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2-6C70-4EC6-AC48-1B5403352465}"/>
            </c:ext>
          </c:extLst>
        </c:ser>
        <c:ser>
          <c:idx val="1"/>
          <c:order val="2"/>
          <c:tx>
            <c:v>Performance</c:v>
          </c:tx>
          <c:spPr>
            <a:ln w="28575" cap="rnd">
              <a:solidFill>
                <a:srgbClr val="BEC800"/>
              </a:solidFill>
              <a:round/>
            </a:ln>
            <a:effectLst/>
          </c:spPr>
          <c:marker>
            <c:symbol val="circle"/>
            <c:size val="5"/>
            <c:spPr>
              <a:solidFill>
                <a:srgbClr val="BEC800"/>
              </a:solidFill>
              <a:ln w="9525">
                <a:solidFill>
                  <a:srgbClr val="BEC800"/>
                </a:solidFill>
              </a:ln>
              <a:effectLst/>
            </c:spPr>
          </c:marker>
          <c:cat>
            <c:strRef>
              <c:f>SuperimposedCobwebs!$H$13:$H$17</c:f>
              <c:strCache>
                <c:ptCount val="5"/>
                <c:pt idx="0">
                  <c:v>Organization &amp; Strategy</c:v>
                </c:pt>
                <c:pt idx="1">
                  <c:v>Human Resource Management</c:v>
                </c:pt>
                <c:pt idx="2">
                  <c:v>Financial Management</c:v>
                </c:pt>
                <c:pt idx="3">
                  <c:v>Technical Operations</c:v>
                </c:pt>
                <c:pt idx="4">
                  <c:v>Commercial Operations</c:v>
                </c:pt>
              </c:strCache>
            </c:strRef>
          </c:cat>
          <c:val>
            <c:numRef>
              <c:f>'PerformanceCobweb '!$C$5:$C$9</c:f>
              <c:numCache>
                <c:formatCode>0</c:formatCode>
                <c:ptCount val="5"/>
                <c:pt idx="0">
                  <c:v>1</c:v>
                </c:pt>
                <c:pt idx="1">
                  <c:v>1</c:v>
                </c:pt>
                <c:pt idx="2">
                  <c:v>1</c:v>
                </c:pt>
                <c:pt idx="3">
                  <c:v>1</c:v>
                </c:pt>
                <c:pt idx="4">
                  <c:v>1</c:v>
                </c:pt>
              </c:numCache>
            </c:numRef>
          </c:val>
          <c:extLst>
            <c:ext xmlns:c16="http://schemas.microsoft.com/office/drawing/2014/chart" uri="{C3380CC4-5D6E-409C-BE32-E72D297353CC}">
              <c16:uniqueId val="{00000003-6C70-4EC6-AC48-1B5403352465}"/>
            </c:ext>
          </c:extLst>
        </c:ser>
        <c:dLbls>
          <c:showLegendKey val="0"/>
          <c:showVal val="0"/>
          <c:showCatName val="0"/>
          <c:showSerName val="0"/>
          <c:showPercent val="0"/>
          <c:showBubbleSize val="0"/>
        </c:dLbls>
        <c:axId val="1863882736"/>
        <c:axId val="1863883280"/>
      </c:radarChart>
      <c:catAx>
        <c:axId val="18638827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1863883280"/>
        <c:crosses val="autoZero"/>
        <c:auto val="1"/>
        <c:lblAlgn val="ctr"/>
        <c:lblOffset val="100"/>
        <c:noMultiLvlLbl val="0"/>
      </c:catAx>
      <c:valAx>
        <c:axId val="1863883280"/>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63882736"/>
        <c:crosses val="autoZero"/>
        <c:crossBetween val="between"/>
        <c:majorUnit val="1"/>
      </c:valAx>
      <c:spPr>
        <a:solidFill>
          <a:schemeClr val="bg1">
            <a:alpha val="0"/>
          </a:schemeClr>
        </a:solidFill>
        <a:ln>
          <a:noFill/>
        </a:ln>
        <a:effectLst/>
      </c:spPr>
    </c:plotArea>
    <c:plotVisOnly val="1"/>
    <c:dispBlanksAs val="gap"/>
    <c:showDLblsOverMax val="0"/>
  </c:chart>
  <c:spPr>
    <a:solidFill>
      <a:schemeClr val="accent2">
        <a:alpha val="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781599157019648"/>
          <c:y val="0.17447651118119947"/>
          <c:w val="0.46436801685960705"/>
          <c:h val="0.64192064111436165"/>
        </c:manualLayout>
      </c:layout>
      <c:radarChart>
        <c:radarStyle val="filled"/>
        <c:varyColors val="0"/>
        <c:ser>
          <c:idx val="0"/>
          <c:order val="1"/>
          <c:tx>
            <c:v>Series 2</c:v>
          </c:tx>
          <c:spPr>
            <a:solidFill>
              <a:srgbClr val="BEC800">
                <a:alpha val="45000"/>
              </a:srgbClr>
            </a:solidFill>
            <a:ln>
              <a:solidFill>
                <a:srgbClr val="BEC800"/>
              </a:solidFill>
            </a:ln>
            <a:effectLst/>
          </c:spPr>
          <c:cat>
            <c:strRef>
              <c:f>'PerformanceCobweb '!$B$5:$B$9</c:f>
              <c:strCache>
                <c:ptCount val="5"/>
                <c:pt idx="0">
                  <c:v>Organization &amp; Strategy</c:v>
                </c:pt>
                <c:pt idx="1">
                  <c:v>Human Resource Management</c:v>
                </c:pt>
                <c:pt idx="2">
                  <c:v>Financial Management</c:v>
                </c:pt>
                <c:pt idx="3">
                  <c:v>Technical Operations</c:v>
                </c:pt>
                <c:pt idx="4">
                  <c:v>Commercial Operations</c:v>
                </c:pt>
              </c:strCache>
            </c:strRef>
          </c:cat>
          <c:val>
            <c:numRef>
              <c:f>'PerformanceCobweb '!$C$5:$C$9</c:f>
              <c:numCache>
                <c:formatCode>0</c:formatCode>
                <c:ptCount val="5"/>
                <c:pt idx="0">
                  <c:v>1</c:v>
                </c:pt>
                <c:pt idx="1">
                  <c:v>1</c:v>
                </c:pt>
                <c:pt idx="2">
                  <c:v>1</c:v>
                </c:pt>
                <c:pt idx="3">
                  <c:v>1</c:v>
                </c:pt>
                <c:pt idx="4">
                  <c:v>1</c:v>
                </c:pt>
              </c:numCache>
            </c:numRef>
          </c:val>
          <c:extLst>
            <c:ext xmlns:c16="http://schemas.microsoft.com/office/drawing/2014/chart" uri="{C3380CC4-5D6E-409C-BE32-E72D297353CC}">
              <c16:uniqueId val="{00000000-1E0E-4559-BE7D-AD0DEAA3B56F}"/>
            </c:ext>
          </c:extLst>
        </c:ser>
        <c:dLbls>
          <c:showLegendKey val="0"/>
          <c:showVal val="0"/>
          <c:showCatName val="0"/>
          <c:showSerName val="0"/>
          <c:showPercent val="0"/>
          <c:showBubbleSize val="0"/>
        </c:dLbls>
        <c:axId val="1863891984"/>
        <c:axId val="1863884912"/>
      </c:radarChart>
      <c:radarChart>
        <c:radarStyle val="marker"/>
        <c:varyColors val="0"/>
        <c:ser>
          <c:idx val="4"/>
          <c:order val="0"/>
          <c:tx>
            <c:v>Series 1</c:v>
          </c:tx>
          <c:spPr>
            <a:ln w="28575" cap="rnd">
              <a:solidFill>
                <a:srgbClr val="BEC800"/>
              </a:solidFill>
              <a:round/>
            </a:ln>
            <a:effectLst/>
          </c:spPr>
          <c:marker>
            <c:symbol val="circle"/>
            <c:size val="5"/>
            <c:spPr>
              <a:solidFill>
                <a:srgbClr val="BEC800"/>
              </a:solidFill>
              <a:ln w="9525">
                <a:solidFill>
                  <a:srgbClr val="BEC800"/>
                </a:solidFill>
              </a:ln>
              <a:effectLst/>
            </c:spPr>
          </c:marker>
          <c:cat>
            <c:strRef>
              <c:f>'PerformanceCobweb '!$B$5:$B$9</c:f>
              <c:strCache>
                <c:ptCount val="5"/>
                <c:pt idx="0">
                  <c:v>Organization &amp; Strategy</c:v>
                </c:pt>
                <c:pt idx="1">
                  <c:v>Human Resource Management</c:v>
                </c:pt>
                <c:pt idx="2">
                  <c:v>Financial Management</c:v>
                </c:pt>
                <c:pt idx="3">
                  <c:v>Technical Operations</c:v>
                </c:pt>
                <c:pt idx="4">
                  <c:v>Commercial Operations</c:v>
                </c:pt>
              </c:strCache>
            </c:strRef>
          </c:cat>
          <c:val>
            <c:numRef>
              <c:f>'PerformanceCobweb '!$E$5:$E$9</c:f>
              <c:numCache>
                <c:formatCode>General</c:formatCode>
                <c:ptCount val="5"/>
                <c:pt idx="0">
                  <c:v>1</c:v>
                </c:pt>
                <c:pt idx="1">
                  <c:v>1</c:v>
                </c:pt>
                <c:pt idx="2">
                  <c:v>1</c:v>
                </c:pt>
                <c:pt idx="3">
                  <c:v>1</c:v>
                </c:pt>
                <c:pt idx="4" formatCode="0">
                  <c:v>1</c:v>
                </c:pt>
              </c:numCache>
            </c:numRef>
          </c:val>
          <c:extLst>
            <c:ext xmlns:c16="http://schemas.microsoft.com/office/drawing/2014/chart" uri="{C3380CC4-5D6E-409C-BE32-E72D297353CC}">
              <c16:uniqueId val="{00000001-1E0E-4559-BE7D-AD0DEAA3B56F}"/>
            </c:ext>
          </c:extLst>
        </c:ser>
        <c:dLbls>
          <c:showLegendKey val="0"/>
          <c:showVal val="0"/>
          <c:showCatName val="0"/>
          <c:showSerName val="0"/>
          <c:showPercent val="0"/>
          <c:showBubbleSize val="0"/>
        </c:dLbls>
        <c:axId val="1863891984"/>
        <c:axId val="1863884912"/>
      </c:radarChart>
      <c:catAx>
        <c:axId val="18638919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1863884912"/>
        <c:crosses val="autoZero"/>
        <c:auto val="1"/>
        <c:lblAlgn val="ctr"/>
        <c:lblOffset val="100"/>
        <c:noMultiLvlLbl val="0"/>
      </c:catAx>
      <c:valAx>
        <c:axId val="1863884912"/>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63891984"/>
        <c:crosses val="autoZero"/>
        <c:crossBetween val="between"/>
        <c:majorUnit val="1"/>
      </c:valAx>
      <c:spPr>
        <a:noFill/>
        <a:ln>
          <a:solidFill>
            <a:schemeClr val="bg1">
              <a:alpha val="99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5"/>
              </a:solidFill>
              <a:round/>
            </a:ln>
            <a:effectLst/>
          </c:spPr>
          <c:marker>
            <c:symbol val="diamond"/>
            <c:size val="8"/>
            <c:spPr>
              <a:solidFill>
                <a:srgbClr val="FFC000"/>
              </a:solidFill>
              <a:ln w="19050">
                <a:solidFill>
                  <a:srgbClr val="92D050"/>
                </a:solidFill>
              </a:ln>
              <a:effectLst/>
            </c:spPr>
          </c:marker>
          <c:cat>
            <c:strRef>
              <c:f>'100Report'!$AG$39:$AU$39</c:f>
              <c:strCache>
                <c:ptCount val="15"/>
                <c:pt idx="0">
                  <c:v>W1</c:v>
                </c:pt>
                <c:pt idx="1">
                  <c:v>W2</c:v>
                </c:pt>
                <c:pt idx="2">
                  <c:v>W3</c:v>
                </c:pt>
                <c:pt idx="3">
                  <c:v>W4</c:v>
                </c:pt>
                <c:pt idx="4">
                  <c:v>W5</c:v>
                </c:pt>
                <c:pt idx="5">
                  <c:v>W6</c:v>
                </c:pt>
                <c:pt idx="6">
                  <c:v>W7</c:v>
                </c:pt>
                <c:pt idx="7">
                  <c:v>W8</c:v>
                </c:pt>
                <c:pt idx="8">
                  <c:v>W9</c:v>
                </c:pt>
                <c:pt idx="9">
                  <c:v>W10</c:v>
                </c:pt>
                <c:pt idx="10">
                  <c:v>W11</c:v>
                </c:pt>
                <c:pt idx="11">
                  <c:v>W12</c:v>
                </c:pt>
                <c:pt idx="12">
                  <c:v>W13</c:v>
                </c:pt>
                <c:pt idx="13">
                  <c:v>W14</c:v>
                </c:pt>
                <c:pt idx="14">
                  <c:v>W15</c:v>
                </c:pt>
              </c:strCache>
            </c:strRef>
          </c:cat>
          <c:val>
            <c:numRef>
              <c:f>'100Report'!$AG$40:$AU$40</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0-F799-4B3F-AF4A-CDBA3052946A}"/>
            </c:ext>
          </c:extLst>
        </c:ser>
        <c:dLbls>
          <c:showLegendKey val="0"/>
          <c:showVal val="0"/>
          <c:showCatName val="0"/>
          <c:showSerName val="0"/>
          <c:showPercent val="0"/>
          <c:showBubbleSize val="0"/>
        </c:dLbls>
        <c:marker val="1"/>
        <c:smooth val="0"/>
        <c:axId val="1357040752"/>
        <c:axId val="1357031504"/>
      </c:lineChart>
      <c:catAx>
        <c:axId val="1357040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1357031504"/>
        <c:crosses val="autoZero"/>
        <c:auto val="1"/>
        <c:lblAlgn val="ctr"/>
        <c:lblOffset val="100"/>
        <c:noMultiLvlLbl val="0"/>
      </c:catAx>
      <c:valAx>
        <c:axId val="13570315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13570407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'5Report'!$AQ$52</c:f>
              <c:strCache>
                <c:ptCount val="1"/>
                <c:pt idx="0">
                  <c:v>Actual</c:v>
                </c:pt>
              </c:strCache>
            </c:strRef>
          </c:tx>
          <c:spPr>
            <a:solidFill>
              <a:schemeClr val="bg2">
                <a:lumMod val="90000"/>
              </a:schemeClr>
            </a:solidFill>
            <a:ln>
              <a:noFill/>
            </a:ln>
            <a:effectLst/>
          </c:spPr>
          <c:invertIfNegative val="0"/>
          <c:cat>
            <c:numRef>
              <c:f>'5Report'!$AP$53:$AP$57</c:f>
              <c:numCache>
                <c:formatCode>General</c:formatCode>
                <c:ptCount val="5"/>
                <c:pt idx="0">
                  <c:v>0</c:v>
                </c:pt>
                <c:pt idx="1">
                  <c:v>0</c:v>
                </c:pt>
                <c:pt idx="2">
                  <c:v>0</c:v>
                </c:pt>
                <c:pt idx="3">
                  <c:v>0</c:v>
                </c:pt>
                <c:pt idx="4">
                  <c:v>0</c:v>
                </c:pt>
              </c:numCache>
            </c:numRef>
          </c:cat>
          <c:val>
            <c:numRef>
              <c:f>'5Report'!$AQ$53:$AQ$57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066A-4CEB-97C5-4D2EC6115089}"/>
            </c:ext>
          </c:extLst>
        </c:ser>
        <c:ser>
          <c:idx val="1"/>
          <c:order val="1"/>
          <c:tx>
            <c:strRef>
              <c:f>'5Report'!$AR$52</c:f>
              <c:strCache>
                <c:ptCount val="1"/>
                <c:pt idx="0">
                  <c:v>Desired</c:v>
                </c:pt>
              </c:strCache>
            </c:strRef>
          </c:tx>
          <c:spPr>
            <a:solidFill>
              <a:schemeClr val="accent6"/>
            </a:solidFill>
            <a:ln>
              <a:noFill/>
            </a:ln>
            <a:effectLst/>
          </c:spPr>
          <c:invertIfNegative val="0"/>
          <c:cat>
            <c:numRef>
              <c:f>'5Report'!$AP$53:$AP$57</c:f>
              <c:numCache>
                <c:formatCode>General</c:formatCode>
                <c:ptCount val="5"/>
                <c:pt idx="0">
                  <c:v>0</c:v>
                </c:pt>
                <c:pt idx="1">
                  <c:v>0</c:v>
                </c:pt>
                <c:pt idx="2">
                  <c:v>0</c:v>
                </c:pt>
                <c:pt idx="3">
                  <c:v>0</c:v>
                </c:pt>
                <c:pt idx="4">
                  <c:v>0</c:v>
                </c:pt>
              </c:numCache>
            </c:numRef>
          </c:cat>
          <c:val>
            <c:numRef>
              <c:f>'5Report'!$AR$53:$AR$57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066A-4CEB-97C5-4D2EC6115089}"/>
            </c:ext>
          </c:extLst>
        </c:ser>
        <c:dLbls>
          <c:showLegendKey val="0"/>
          <c:showVal val="0"/>
          <c:showCatName val="0"/>
          <c:showSerName val="0"/>
          <c:showPercent val="0"/>
          <c:showBubbleSize val="0"/>
        </c:dLbls>
        <c:gapWidth val="182"/>
        <c:axId val="1357043472"/>
        <c:axId val="1357041840"/>
      </c:barChart>
      <c:catAx>
        <c:axId val="1357043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57041840"/>
        <c:crosses val="autoZero"/>
        <c:auto val="1"/>
        <c:lblAlgn val="ctr"/>
        <c:lblOffset val="100"/>
        <c:noMultiLvlLbl val="0"/>
      </c:catAx>
      <c:valAx>
        <c:axId val="1357041840"/>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3570434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0"/>
          <c:order val="0"/>
          <c:tx>
            <c:strRef>
              <c:f>'5Report'!$AU$52</c:f>
              <c:strCache>
                <c:ptCount val="1"/>
                <c:pt idx="0">
                  <c:v>Actual</c:v>
                </c:pt>
              </c:strCache>
            </c:strRef>
          </c:tx>
          <c:spPr>
            <a:solidFill>
              <a:schemeClr val="accent3">
                <a:lumMod val="40000"/>
                <a:lumOff val="60000"/>
              </a:schemeClr>
            </a:solidFill>
            <a:ln w="12700">
              <a:solidFill>
                <a:schemeClr val="tx1">
                  <a:lumMod val="50000"/>
                  <a:lumOff val="50000"/>
                </a:schemeClr>
              </a:solidFill>
            </a:ln>
            <a:effectLst/>
          </c:spPr>
          <c:cat>
            <c:strRef>
              <c:f>'5Report'!$AT$53:$AT$57</c:f>
              <c:strCache>
                <c:ptCount val="5"/>
                <c:pt idx="0">
                  <c:v>Organization &amp; Strategy</c:v>
                </c:pt>
                <c:pt idx="1">
                  <c:v>Human Resource Management</c:v>
                </c:pt>
                <c:pt idx="2">
                  <c:v>Financial Management</c:v>
                </c:pt>
                <c:pt idx="3">
                  <c:v>Technical Operations</c:v>
                </c:pt>
                <c:pt idx="4">
                  <c:v>Commercial Operations</c:v>
                </c:pt>
              </c:strCache>
            </c:strRef>
          </c:cat>
          <c:val>
            <c:numRef>
              <c:f>'5Report'!$AU$53:$AU$57</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4AE1-40AC-9A80-4AAFF97B5374}"/>
            </c:ext>
          </c:extLst>
        </c:ser>
        <c:ser>
          <c:idx val="1"/>
          <c:order val="1"/>
          <c:tx>
            <c:strRef>
              <c:f>'5Report'!$AV$52</c:f>
              <c:strCache>
                <c:ptCount val="1"/>
                <c:pt idx="0">
                  <c:v>Desired</c:v>
                </c:pt>
              </c:strCache>
            </c:strRef>
          </c:tx>
          <c:spPr>
            <a:solidFill>
              <a:srgbClr val="92D050">
                <a:alpha val="50196"/>
              </a:srgbClr>
            </a:solidFill>
            <a:ln w="12700">
              <a:solidFill>
                <a:srgbClr val="00B050"/>
              </a:solidFill>
            </a:ln>
            <a:effectLst/>
          </c:spPr>
          <c:cat>
            <c:strRef>
              <c:f>'5Report'!$AT$53:$AT$57</c:f>
              <c:strCache>
                <c:ptCount val="5"/>
                <c:pt idx="0">
                  <c:v>Organization &amp; Strategy</c:v>
                </c:pt>
                <c:pt idx="1">
                  <c:v>Human Resource Management</c:v>
                </c:pt>
                <c:pt idx="2">
                  <c:v>Financial Management</c:v>
                </c:pt>
                <c:pt idx="3">
                  <c:v>Technical Operations</c:v>
                </c:pt>
                <c:pt idx="4">
                  <c:v>Commercial Operations</c:v>
                </c:pt>
              </c:strCache>
            </c:strRef>
          </c:cat>
          <c:val>
            <c:numRef>
              <c:f>'5Report'!$AV$53:$AV$57</c:f>
              <c:numCache>
                <c:formatCode>0</c:formatCode>
                <c:ptCount val="5"/>
                <c:pt idx="0">
                  <c:v>2</c:v>
                </c:pt>
                <c:pt idx="1">
                  <c:v>0</c:v>
                </c:pt>
                <c:pt idx="2">
                  <c:v>2</c:v>
                </c:pt>
                <c:pt idx="3">
                  <c:v>5</c:v>
                </c:pt>
                <c:pt idx="4">
                  <c:v>1</c:v>
                </c:pt>
              </c:numCache>
            </c:numRef>
          </c:val>
          <c:extLst>
            <c:ext xmlns:c16="http://schemas.microsoft.com/office/drawing/2014/chart" uri="{C3380CC4-5D6E-409C-BE32-E72D297353CC}">
              <c16:uniqueId val="{00000001-4AE1-40AC-9A80-4AAFF97B5374}"/>
            </c:ext>
          </c:extLst>
        </c:ser>
        <c:dLbls>
          <c:showLegendKey val="0"/>
          <c:showVal val="0"/>
          <c:showCatName val="0"/>
          <c:showSerName val="0"/>
          <c:showPercent val="0"/>
          <c:showBubbleSize val="0"/>
        </c:dLbls>
        <c:axId val="1357046192"/>
        <c:axId val="1357032048"/>
      </c:radarChart>
      <c:catAx>
        <c:axId val="1357046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1357032048"/>
        <c:crosses val="autoZero"/>
        <c:auto val="1"/>
        <c:lblAlgn val="ctr"/>
        <c:lblOffset val="100"/>
        <c:noMultiLvlLbl val="0"/>
      </c:catAx>
      <c:valAx>
        <c:axId val="1357032048"/>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3570461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0"/>
          <c:order val="0"/>
          <c:spPr>
            <a:solidFill>
              <a:srgbClr val="DBDBDB">
                <a:alpha val="69804"/>
              </a:srgbClr>
            </a:solidFill>
            <a:ln w="12700">
              <a:solidFill>
                <a:schemeClr val="bg2">
                  <a:lumMod val="50000"/>
                </a:schemeClr>
              </a:solidFill>
            </a:ln>
            <a:effectLst/>
          </c:spPr>
          <c:cat>
            <c:strRef>
              <c:f>'5Report'!$AT$65:$AT$69</c:f>
              <c:strCache>
                <c:ptCount val="5"/>
                <c:pt idx="0">
                  <c:v>Organization &amp; Strategy</c:v>
                </c:pt>
                <c:pt idx="1">
                  <c:v>Human Resource Management</c:v>
                </c:pt>
                <c:pt idx="2">
                  <c:v>Financial Management</c:v>
                </c:pt>
                <c:pt idx="3">
                  <c:v>Technical Operations</c:v>
                </c:pt>
                <c:pt idx="4">
                  <c:v>Commercial Operations</c:v>
                </c:pt>
              </c:strCache>
            </c:strRef>
          </c:cat>
          <c:val>
            <c:numRef>
              <c:f>'5Report'!$AU$65:$AU$69</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B4FD-4E04-8C79-5D918D6F8DA7}"/>
            </c:ext>
          </c:extLst>
        </c:ser>
        <c:ser>
          <c:idx val="1"/>
          <c:order val="1"/>
          <c:spPr>
            <a:solidFill>
              <a:srgbClr val="00B0F0">
                <a:alpha val="60000"/>
              </a:srgbClr>
            </a:solidFill>
            <a:ln w="12700">
              <a:solidFill>
                <a:srgbClr val="0070C0"/>
              </a:solidFill>
            </a:ln>
            <a:effectLst/>
          </c:spPr>
          <c:cat>
            <c:strRef>
              <c:f>'5Report'!$AT$65:$AT$69</c:f>
              <c:strCache>
                <c:ptCount val="5"/>
                <c:pt idx="0">
                  <c:v>Organization &amp; Strategy</c:v>
                </c:pt>
                <c:pt idx="1">
                  <c:v>Human Resource Management</c:v>
                </c:pt>
                <c:pt idx="2">
                  <c:v>Financial Management</c:v>
                </c:pt>
                <c:pt idx="3">
                  <c:v>Technical Operations</c:v>
                </c:pt>
                <c:pt idx="4">
                  <c:v>Commercial Operations</c:v>
                </c:pt>
              </c:strCache>
            </c:strRef>
          </c:cat>
          <c:val>
            <c:numRef>
              <c:f>'5Report'!$AV$65:$AV$69</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B4FD-4E04-8C79-5D918D6F8DA7}"/>
            </c:ext>
          </c:extLst>
        </c:ser>
        <c:dLbls>
          <c:showLegendKey val="0"/>
          <c:showVal val="0"/>
          <c:showCatName val="0"/>
          <c:showSerName val="0"/>
          <c:showPercent val="0"/>
          <c:showBubbleSize val="0"/>
        </c:dLbls>
        <c:axId val="1357032592"/>
        <c:axId val="1357044560"/>
      </c:radarChart>
      <c:catAx>
        <c:axId val="1357032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1357044560"/>
        <c:crosses val="autoZero"/>
        <c:auto val="1"/>
        <c:lblAlgn val="ctr"/>
        <c:lblOffset val="100"/>
        <c:noMultiLvlLbl val="0"/>
      </c:catAx>
      <c:valAx>
        <c:axId val="1357044560"/>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357032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bg2">
                <a:lumMod val="90000"/>
              </a:schemeClr>
            </a:solidFill>
            <a:ln>
              <a:noFill/>
            </a:ln>
            <a:effectLst/>
          </c:spPr>
          <c:invertIfNegative val="0"/>
          <c:cat>
            <c:strRef>
              <c:f>'5Report'!$AP$66:$AP$69</c:f>
              <c:strCache>
                <c:ptCount val="4"/>
                <c:pt idx="0">
                  <c:v>Innovation</c:v>
                </c:pt>
                <c:pt idx="1">
                  <c:v>Inclusion</c:v>
                </c:pt>
                <c:pt idx="2">
                  <c:v>Market</c:v>
                </c:pt>
                <c:pt idx="3">
                  <c:v>Resilience</c:v>
                </c:pt>
              </c:strCache>
            </c:strRef>
          </c:cat>
          <c:val>
            <c:numRef>
              <c:f>'5Report'!$AQ$66:$AQ$69</c:f>
              <c:numCache>
                <c:formatCode>0%</c:formatCode>
                <c:ptCount val="4"/>
                <c:pt idx="0">
                  <c:v>0</c:v>
                </c:pt>
                <c:pt idx="1">
                  <c:v>0</c:v>
                </c:pt>
                <c:pt idx="2">
                  <c:v>0</c:v>
                </c:pt>
                <c:pt idx="3">
                  <c:v>0</c:v>
                </c:pt>
              </c:numCache>
            </c:numRef>
          </c:val>
          <c:extLst>
            <c:ext xmlns:c16="http://schemas.microsoft.com/office/drawing/2014/chart" uri="{C3380CC4-5D6E-409C-BE32-E72D297353CC}">
              <c16:uniqueId val="{00000000-0962-4A00-A3E5-3F02F6212FB3}"/>
            </c:ext>
          </c:extLst>
        </c:ser>
        <c:ser>
          <c:idx val="1"/>
          <c:order val="1"/>
          <c:spPr>
            <a:solidFill>
              <a:schemeClr val="accent4"/>
            </a:solidFill>
            <a:ln>
              <a:noFill/>
            </a:ln>
            <a:effectLst/>
          </c:spPr>
          <c:invertIfNegative val="0"/>
          <c:cat>
            <c:strRef>
              <c:f>'5Report'!$AP$66:$AP$69</c:f>
              <c:strCache>
                <c:ptCount val="4"/>
                <c:pt idx="0">
                  <c:v>Innovation</c:v>
                </c:pt>
                <c:pt idx="1">
                  <c:v>Inclusion</c:v>
                </c:pt>
                <c:pt idx="2">
                  <c:v>Market</c:v>
                </c:pt>
                <c:pt idx="3">
                  <c:v>Resilience</c:v>
                </c:pt>
              </c:strCache>
            </c:strRef>
          </c:cat>
          <c:val>
            <c:numRef>
              <c:f>'5Report'!$AR$66:$AR$69</c:f>
              <c:numCache>
                <c:formatCode>0%</c:formatCode>
                <c:ptCount val="4"/>
                <c:pt idx="0">
                  <c:v>0</c:v>
                </c:pt>
                <c:pt idx="1">
                  <c:v>0</c:v>
                </c:pt>
                <c:pt idx="2">
                  <c:v>0</c:v>
                </c:pt>
                <c:pt idx="3">
                  <c:v>0</c:v>
                </c:pt>
              </c:numCache>
            </c:numRef>
          </c:val>
          <c:extLst>
            <c:ext xmlns:c16="http://schemas.microsoft.com/office/drawing/2014/chart" uri="{C3380CC4-5D6E-409C-BE32-E72D297353CC}">
              <c16:uniqueId val="{00000001-0962-4A00-A3E5-3F02F6212FB3}"/>
            </c:ext>
          </c:extLst>
        </c:ser>
        <c:dLbls>
          <c:showLegendKey val="0"/>
          <c:showVal val="0"/>
          <c:showCatName val="0"/>
          <c:showSerName val="0"/>
          <c:showPercent val="0"/>
          <c:showBubbleSize val="0"/>
        </c:dLbls>
        <c:gapWidth val="219"/>
        <c:overlap val="-27"/>
        <c:axId val="1357033136"/>
        <c:axId val="1357033680"/>
      </c:barChart>
      <c:catAx>
        <c:axId val="135703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357033680"/>
        <c:crosses val="autoZero"/>
        <c:auto val="1"/>
        <c:lblAlgn val="ctr"/>
        <c:lblOffset val="100"/>
        <c:noMultiLvlLbl val="0"/>
      </c:catAx>
      <c:valAx>
        <c:axId val="13570336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13570331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4"/>
              </a:solidFill>
              <a:ln w="19050">
                <a:solidFill>
                  <a:schemeClr val="lt1"/>
                </a:solidFill>
              </a:ln>
              <a:effectLst/>
            </c:spPr>
            <c:extLst>
              <c:ext xmlns:c16="http://schemas.microsoft.com/office/drawing/2014/chart" uri="{C3380CC4-5D6E-409C-BE32-E72D297353CC}">
                <c16:uniqueId val="{00000001-4467-4C47-9884-368192168E0E}"/>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4467-4C47-9884-368192168E0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467-4C47-9884-368192168E0E}"/>
              </c:ext>
            </c:extLst>
          </c:dPt>
          <c:dPt>
            <c:idx val="3"/>
            <c:bubble3D val="0"/>
            <c:spPr>
              <a:solidFill>
                <a:schemeClr val="accent2"/>
              </a:solidFill>
              <a:ln w="19050">
                <a:solidFill>
                  <a:schemeClr val="lt1"/>
                </a:solidFill>
              </a:ln>
              <a:effectLst/>
            </c:spPr>
            <c:extLst>
              <c:ext xmlns:c16="http://schemas.microsoft.com/office/drawing/2014/chart" uri="{C3380CC4-5D6E-409C-BE32-E72D297353CC}">
                <c16:uniqueId val="{00000007-4467-4C47-9884-368192168E0E}"/>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4467-4C47-9884-368192168E0E}"/>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mpact" panose="020B0806030902050204" pitchFamily="34" charset="0"/>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'5Report'!$AP$119:$AP$123</c:f>
              <c:strCache>
                <c:ptCount val="5"/>
                <c:pt idx="0">
                  <c:v>Organization &amp; Strategy</c:v>
                </c:pt>
                <c:pt idx="1">
                  <c:v>Human Resource Management</c:v>
                </c:pt>
                <c:pt idx="2">
                  <c:v>Financial Management</c:v>
                </c:pt>
                <c:pt idx="3">
                  <c:v>Technical Operations</c:v>
                </c:pt>
                <c:pt idx="4">
                  <c:v>Commercial Operations</c:v>
                </c:pt>
              </c:strCache>
            </c:strRef>
          </c:cat>
          <c:val>
            <c:numRef>
              <c:f>'5Report'!$AQ$119:$AQ$123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4467-4C47-9884-368192168E0E}"/>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910864087379226"/>
          <c:y val="0.12992106261697783"/>
          <c:w val="0.54963068173670637"/>
          <c:h val="0.81603198424236745"/>
        </c:manualLayout>
      </c:layout>
      <c:radarChart>
        <c:radarStyle val="filled"/>
        <c:varyColors val="0"/>
        <c:ser>
          <c:idx val="0"/>
          <c:order val="0"/>
          <c:spPr>
            <a:solidFill>
              <a:srgbClr val="C9C9C9">
                <a:alpha val="69804"/>
              </a:srgbClr>
            </a:solidFill>
            <a:ln>
              <a:solidFill>
                <a:schemeClr val="accent3">
                  <a:lumMod val="50000"/>
                  <a:alpha val="70000"/>
                </a:schemeClr>
              </a:solidFill>
            </a:ln>
            <a:effectLst/>
          </c:spPr>
          <c:cat>
            <c:numRef>
              <c:f>'5Report'!$AT$146:$AT$150</c:f>
              <c:numCache>
                <c:formatCode>General</c:formatCode>
                <c:ptCount val="5"/>
                <c:pt idx="0">
                  <c:v>0</c:v>
                </c:pt>
                <c:pt idx="1">
                  <c:v>0</c:v>
                </c:pt>
                <c:pt idx="2">
                  <c:v>0</c:v>
                </c:pt>
                <c:pt idx="3">
                  <c:v>0</c:v>
                </c:pt>
                <c:pt idx="4">
                  <c:v>0</c:v>
                </c:pt>
              </c:numCache>
            </c:numRef>
          </c:cat>
          <c:val>
            <c:numRef>
              <c:f>'5Report'!$AU$146:$AU$150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ADB6-4726-BBED-2EC1ADF9FD2B}"/>
            </c:ext>
          </c:extLst>
        </c:ser>
        <c:ser>
          <c:idx val="1"/>
          <c:order val="1"/>
          <c:spPr>
            <a:solidFill>
              <a:srgbClr val="00B0F0">
                <a:alpha val="69804"/>
              </a:srgbClr>
            </a:solidFill>
            <a:ln w="9525">
              <a:solidFill>
                <a:srgbClr val="0070C0">
                  <a:alpha val="70000"/>
                </a:srgbClr>
              </a:solidFill>
            </a:ln>
            <a:effectLst/>
          </c:spPr>
          <c:cat>
            <c:numRef>
              <c:f>'5Report'!$AT$146:$AT$150</c:f>
              <c:numCache>
                <c:formatCode>General</c:formatCode>
                <c:ptCount val="5"/>
                <c:pt idx="0">
                  <c:v>0</c:v>
                </c:pt>
                <c:pt idx="1">
                  <c:v>0</c:v>
                </c:pt>
                <c:pt idx="2">
                  <c:v>0</c:v>
                </c:pt>
                <c:pt idx="3">
                  <c:v>0</c:v>
                </c:pt>
                <c:pt idx="4">
                  <c:v>0</c:v>
                </c:pt>
              </c:numCache>
            </c:numRef>
          </c:cat>
          <c:val>
            <c:numRef>
              <c:f>'5Report'!$AV$146:$AV$150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ADB6-4726-BBED-2EC1ADF9FD2B}"/>
            </c:ext>
          </c:extLst>
        </c:ser>
        <c:dLbls>
          <c:showLegendKey val="0"/>
          <c:showVal val="0"/>
          <c:showCatName val="0"/>
          <c:showSerName val="0"/>
          <c:showPercent val="0"/>
          <c:showBubbleSize val="0"/>
        </c:dLbls>
        <c:axId val="1357036944"/>
        <c:axId val="1357034224"/>
      </c:radarChart>
      <c:catAx>
        <c:axId val="135703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1357034224"/>
        <c:crosses val="autoZero"/>
        <c:auto val="1"/>
        <c:lblAlgn val="ctr"/>
        <c:lblOffset val="100"/>
        <c:noMultiLvlLbl val="0"/>
      </c:catAx>
      <c:valAx>
        <c:axId val="1357034224"/>
        <c:scaling>
          <c:orientation val="minMax"/>
          <c:max val="5"/>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3570369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E8" lockText="1" noThreeD="1"/>
</file>

<file path=xl/ctrlProps/ctrlProp10.xml><?xml version="1.0" encoding="utf-8"?>
<formControlPr xmlns="http://schemas.microsoft.com/office/spreadsheetml/2009/9/main" objectType="CheckBox" fmlaLink="K10" lockText="1" noThreeD="1"/>
</file>

<file path=xl/ctrlProps/ctrlProp11.xml><?xml version="1.0" encoding="utf-8"?>
<formControlPr xmlns="http://schemas.microsoft.com/office/spreadsheetml/2009/9/main" objectType="CheckBox" fmlaLink="L10" lockText="1" noThreeD="1"/>
</file>

<file path=xl/ctrlProps/ctrlProp12.xml><?xml version="1.0" encoding="utf-8"?>
<formControlPr xmlns="http://schemas.microsoft.com/office/spreadsheetml/2009/9/main" objectType="CheckBox" fmlaLink="G10" lockText="1" noThreeD="1"/>
</file>

<file path=xl/ctrlProps/ctrlProp13.xml><?xml version="1.0" encoding="utf-8"?>
<formControlPr xmlns="http://schemas.microsoft.com/office/spreadsheetml/2009/9/main" objectType="CheckBox" fmlaLink="E12" lockText="1" noThreeD="1"/>
</file>

<file path=xl/ctrlProps/ctrlProp14.xml><?xml version="1.0" encoding="utf-8"?>
<formControlPr xmlns="http://schemas.microsoft.com/office/spreadsheetml/2009/9/main" objectType="CheckBox" fmlaLink="I12" lockText="1" noThreeD="1"/>
</file>

<file path=xl/ctrlProps/ctrlProp15.xml><?xml version="1.0" encoding="utf-8"?>
<formControlPr xmlns="http://schemas.microsoft.com/office/spreadsheetml/2009/9/main" objectType="CheckBox" fmlaLink="J12" lockText="1" noThreeD="1"/>
</file>

<file path=xl/ctrlProps/ctrlProp16.xml><?xml version="1.0" encoding="utf-8"?>
<formControlPr xmlns="http://schemas.microsoft.com/office/spreadsheetml/2009/9/main" objectType="CheckBox" fmlaLink="K12" lockText="1" noThreeD="1"/>
</file>

<file path=xl/ctrlProps/ctrlProp17.xml><?xml version="1.0" encoding="utf-8"?>
<formControlPr xmlns="http://schemas.microsoft.com/office/spreadsheetml/2009/9/main" objectType="CheckBox" fmlaLink="L12" lockText="1" noThreeD="1"/>
</file>

<file path=xl/ctrlProps/ctrlProp18.xml><?xml version="1.0" encoding="utf-8"?>
<formControlPr xmlns="http://schemas.microsoft.com/office/spreadsheetml/2009/9/main" objectType="CheckBox" fmlaLink="G12" lockText="1" noThreeD="1"/>
</file>

<file path=xl/ctrlProps/ctrlProp19.xml><?xml version="1.0" encoding="utf-8"?>
<formControlPr xmlns="http://schemas.microsoft.com/office/spreadsheetml/2009/9/main" objectType="CheckBox" fmlaLink="E14" lockText="1" noThreeD="1"/>
</file>

<file path=xl/ctrlProps/ctrlProp2.xml><?xml version="1.0" encoding="utf-8"?>
<formControlPr xmlns="http://schemas.microsoft.com/office/spreadsheetml/2009/9/main" objectType="CheckBox" fmlaLink="I8" lockText="1" noThreeD="1"/>
</file>

<file path=xl/ctrlProps/ctrlProp20.xml><?xml version="1.0" encoding="utf-8"?>
<formControlPr xmlns="http://schemas.microsoft.com/office/spreadsheetml/2009/9/main" objectType="CheckBox" fmlaLink="I14" lockText="1" noThreeD="1"/>
</file>

<file path=xl/ctrlProps/ctrlProp21.xml><?xml version="1.0" encoding="utf-8"?>
<formControlPr xmlns="http://schemas.microsoft.com/office/spreadsheetml/2009/9/main" objectType="CheckBox" fmlaLink="J14" lockText="1" noThreeD="1"/>
</file>

<file path=xl/ctrlProps/ctrlProp22.xml><?xml version="1.0" encoding="utf-8"?>
<formControlPr xmlns="http://schemas.microsoft.com/office/spreadsheetml/2009/9/main" objectType="CheckBox" fmlaLink="K14" lockText="1" noThreeD="1"/>
</file>

<file path=xl/ctrlProps/ctrlProp23.xml><?xml version="1.0" encoding="utf-8"?>
<formControlPr xmlns="http://schemas.microsoft.com/office/spreadsheetml/2009/9/main" objectType="CheckBox" fmlaLink="L14" lockText="1" noThreeD="1"/>
</file>

<file path=xl/ctrlProps/ctrlProp24.xml><?xml version="1.0" encoding="utf-8"?>
<formControlPr xmlns="http://schemas.microsoft.com/office/spreadsheetml/2009/9/main" objectType="CheckBox" fmlaLink="G14" lockText="1" noThreeD="1"/>
</file>

<file path=xl/ctrlProps/ctrlProp25.xml><?xml version="1.0" encoding="utf-8"?>
<formControlPr xmlns="http://schemas.microsoft.com/office/spreadsheetml/2009/9/main" objectType="CheckBox" fmlaLink="E16" lockText="1" noThreeD="1"/>
</file>

<file path=xl/ctrlProps/ctrlProp26.xml><?xml version="1.0" encoding="utf-8"?>
<formControlPr xmlns="http://schemas.microsoft.com/office/spreadsheetml/2009/9/main" objectType="CheckBox" fmlaLink="I16" lockText="1" noThreeD="1"/>
</file>

<file path=xl/ctrlProps/ctrlProp27.xml><?xml version="1.0" encoding="utf-8"?>
<formControlPr xmlns="http://schemas.microsoft.com/office/spreadsheetml/2009/9/main" objectType="CheckBox" fmlaLink="J16" lockText="1" noThreeD="1"/>
</file>

<file path=xl/ctrlProps/ctrlProp28.xml><?xml version="1.0" encoding="utf-8"?>
<formControlPr xmlns="http://schemas.microsoft.com/office/spreadsheetml/2009/9/main" objectType="CheckBox" fmlaLink="K16" lockText="1" noThreeD="1"/>
</file>

<file path=xl/ctrlProps/ctrlProp29.xml><?xml version="1.0" encoding="utf-8"?>
<formControlPr xmlns="http://schemas.microsoft.com/office/spreadsheetml/2009/9/main" objectType="CheckBox" fmlaLink="L16" lockText="1" noThreeD="1"/>
</file>

<file path=xl/ctrlProps/ctrlProp3.xml><?xml version="1.0" encoding="utf-8"?>
<formControlPr xmlns="http://schemas.microsoft.com/office/spreadsheetml/2009/9/main" objectType="CheckBox" fmlaLink="J8" lockText="1" noThreeD="1"/>
</file>

<file path=xl/ctrlProps/ctrlProp30.xml><?xml version="1.0" encoding="utf-8"?>
<formControlPr xmlns="http://schemas.microsoft.com/office/spreadsheetml/2009/9/main" objectType="CheckBox" fmlaLink="G16" lockText="1" noThreeD="1"/>
</file>

<file path=xl/ctrlProps/ctrlProp31.xml><?xml version="1.0" encoding="utf-8"?>
<formControlPr xmlns="http://schemas.microsoft.com/office/spreadsheetml/2009/9/main" objectType="CheckBox" fmlaLink="E18" lockText="1" noThreeD="1"/>
</file>

<file path=xl/ctrlProps/ctrlProp32.xml><?xml version="1.0" encoding="utf-8"?>
<formControlPr xmlns="http://schemas.microsoft.com/office/spreadsheetml/2009/9/main" objectType="CheckBox" fmlaLink="I18" lockText="1" noThreeD="1"/>
</file>

<file path=xl/ctrlProps/ctrlProp33.xml><?xml version="1.0" encoding="utf-8"?>
<formControlPr xmlns="http://schemas.microsoft.com/office/spreadsheetml/2009/9/main" objectType="CheckBox" fmlaLink="J18" lockText="1" noThreeD="1"/>
</file>

<file path=xl/ctrlProps/ctrlProp34.xml><?xml version="1.0" encoding="utf-8"?>
<formControlPr xmlns="http://schemas.microsoft.com/office/spreadsheetml/2009/9/main" objectType="CheckBox" fmlaLink="K18" lockText="1" noThreeD="1"/>
</file>

<file path=xl/ctrlProps/ctrlProp35.xml><?xml version="1.0" encoding="utf-8"?>
<formControlPr xmlns="http://schemas.microsoft.com/office/spreadsheetml/2009/9/main" objectType="CheckBox" fmlaLink="L18" lockText="1" noThreeD="1"/>
</file>

<file path=xl/ctrlProps/ctrlProp36.xml><?xml version="1.0" encoding="utf-8"?>
<formControlPr xmlns="http://schemas.microsoft.com/office/spreadsheetml/2009/9/main" objectType="CheckBox" fmlaLink="G18" lockText="1" noThreeD="1"/>
</file>

<file path=xl/ctrlProps/ctrlProp37.xml><?xml version="1.0" encoding="utf-8"?>
<formControlPr xmlns="http://schemas.microsoft.com/office/spreadsheetml/2009/9/main" objectType="CheckBox" fmlaLink="E20" lockText="1" noThreeD="1"/>
</file>

<file path=xl/ctrlProps/ctrlProp38.xml><?xml version="1.0" encoding="utf-8"?>
<formControlPr xmlns="http://schemas.microsoft.com/office/spreadsheetml/2009/9/main" objectType="CheckBox" fmlaLink="I20" lockText="1" noThreeD="1"/>
</file>

<file path=xl/ctrlProps/ctrlProp39.xml><?xml version="1.0" encoding="utf-8"?>
<formControlPr xmlns="http://schemas.microsoft.com/office/spreadsheetml/2009/9/main" objectType="CheckBox" fmlaLink="J20" lockText="1" noThreeD="1"/>
</file>

<file path=xl/ctrlProps/ctrlProp4.xml><?xml version="1.0" encoding="utf-8"?>
<formControlPr xmlns="http://schemas.microsoft.com/office/spreadsheetml/2009/9/main" objectType="CheckBox" fmlaLink="K8" lockText="1" noThreeD="1"/>
</file>

<file path=xl/ctrlProps/ctrlProp40.xml><?xml version="1.0" encoding="utf-8"?>
<formControlPr xmlns="http://schemas.microsoft.com/office/spreadsheetml/2009/9/main" objectType="CheckBox" fmlaLink="K20" lockText="1" noThreeD="1"/>
</file>

<file path=xl/ctrlProps/ctrlProp41.xml><?xml version="1.0" encoding="utf-8"?>
<formControlPr xmlns="http://schemas.microsoft.com/office/spreadsheetml/2009/9/main" objectType="CheckBox" fmlaLink="L20" lockText="1" noThreeD="1"/>
</file>

<file path=xl/ctrlProps/ctrlProp42.xml><?xml version="1.0" encoding="utf-8"?>
<formControlPr xmlns="http://schemas.microsoft.com/office/spreadsheetml/2009/9/main" objectType="CheckBox" fmlaLink="G20" lockText="1" noThreeD="1"/>
</file>

<file path=xl/ctrlProps/ctrlProp5.xml><?xml version="1.0" encoding="utf-8"?>
<formControlPr xmlns="http://schemas.microsoft.com/office/spreadsheetml/2009/9/main" objectType="CheckBox" fmlaLink="L8" lockText="1" noThreeD="1"/>
</file>

<file path=xl/ctrlProps/ctrlProp6.xml><?xml version="1.0" encoding="utf-8"?>
<formControlPr xmlns="http://schemas.microsoft.com/office/spreadsheetml/2009/9/main" objectType="CheckBox" fmlaLink="G8" lockText="1" noThreeD="1"/>
</file>

<file path=xl/ctrlProps/ctrlProp7.xml><?xml version="1.0" encoding="utf-8"?>
<formControlPr xmlns="http://schemas.microsoft.com/office/spreadsheetml/2009/9/main" objectType="CheckBox" fmlaLink="E10" lockText="1" noThreeD="1"/>
</file>

<file path=xl/ctrlProps/ctrlProp8.xml><?xml version="1.0" encoding="utf-8"?>
<formControlPr xmlns="http://schemas.microsoft.com/office/spreadsheetml/2009/9/main" objectType="CheckBox" fmlaLink="I10" lockText="1" noThreeD="1"/>
</file>

<file path=xl/ctrlProps/ctrlProp9.xml><?xml version="1.0" encoding="utf-8"?>
<formControlPr xmlns="http://schemas.microsoft.com/office/spreadsheetml/2009/9/main" objectType="CheckBox" fmlaLink="J10" lockText="1" noThreeD="1"/>
</file>

<file path=xl/diagrams/colors1.xml><?xml version="1.0" encoding="utf-8"?>
<dgm:colorsDef xmlns:dgm="http://schemas.openxmlformats.org/drawingml/2006/diagram" xmlns:a="http://schemas.openxmlformats.org/drawingml/2006/main" uniqueId="urn:microsoft.com/office/officeart/2005/8/colors/colorful3">
  <dgm:title val=""/>
  <dgm:desc val=""/>
  <dgm:catLst>
    <dgm:cat type="colorful" pri="10300"/>
  </dgm:catLst>
  <dgm:styleLbl name="node0">
    <dgm:fillClrLst meth="repeat">
      <a:schemeClr val="accent2"/>
    </dgm:fillClrLst>
    <dgm:linClrLst meth="repeat">
      <a:schemeClr val="lt1"/>
    </dgm:linClrLst>
    <dgm:effectClrLst/>
    <dgm:txLinClrLst/>
    <dgm:txFillClrLst/>
    <dgm:txEffectClrLst/>
  </dgm:styleLbl>
  <dgm:styleLbl name="node1">
    <dgm:fillClrLst>
      <a:schemeClr val="accent3"/>
      <a:schemeClr val="accent4"/>
    </dgm:fillClrLst>
    <dgm:linClrLst meth="repeat">
      <a:schemeClr val="lt1"/>
    </dgm:linClrLst>
    <dgm:effectClrLst/>
    <dgm:txLinClrLst/>
    <dgm:txFillClrLst/>
    <dgm:txEffectClrLst/>
  </dgm:styleLbl>
  <dgm:styleLbl name="alignNode1">
    <dgm:fillClrLst>
      <a:schemeClr val="accent3"/>
      <a:schemeClr val="accent4"/>
    </dgm:fillClrLst>
    <dgm:linClrLst>
      <a:schemeClr val="accent3"/>
      <a:schemeClr val="accent4"/>
    </dgm:linClrLst>
    <dgm:effectClrLst/>
    <dgm:txLinClrLst/>
    <dgm:txFillClrLst/>
    <dgm:txEffectClrLst/>
  </dgm:styleLbl>
  <dgm:styleLbl name="lnNode1">
    <dgm:fillClrLst>
      <a:schemeClr val="accent3"/>
      <a:schemeClr val="accent4"/>
    </dgm:fillClrLst>
    <dgm:linClrLst meth="repeat">
      <a:schemeClr val="lt1"/>
    </dgm:linClrLst>
    <dgm:effectClrLst/>
    <dgm:txLinClrLst/>
    <dgm:txFillClrLst/>
    <dgm:txEffectClrLst/>
  </dgm:styleLbl>
  <dgm:styleLbl name="vennNode1">
    <dgm:fillClrLst>
      <a:schemeClr val="accent3">
        <a:alpha val="50000"/>
      </a:schemeClr>
      <a:schemeClr val="accent4">
        <a:alpha val="50000"/>
      </a:schemeClr>
    </dgm:fillClrLst>
    <dgm:linClrLst meth="repeat">
      <a:schemeClr val="lt1"/>
    </dgm:linClrLst>
    <dgm:effectClrLst/>
    <dgm:txLinClrLst/>
    <dgm:txFillClrLst/>
    <dgm:txEffectClrLst/>
  </dgm:styleLbl>
  <dgm:styleLbl name="node2">
    <dgm:fillClrLst>
      <a:schemeClr val="accent4"/>
    </dgm:fillClrLst>
    <dgm:linClrLst meth="repeat">
      <a:schemeClr val="lt1"/>
    </dgm:linClrLst>
    <dgm:effectClrLst/>
    <dgm:txLinClrLst/>
    <dgm:txFillClrLst/>
    <dgm:txEffectClrLst/>
  </dgm:styleLbl>
  <dgm:styleLbl name="node3">
    <dgm:fillClrLst>
      <a:schemeClr val="accent5"/>
    </dgm:fillClrLst>
    <dgm:linClrLst meth="repeat">
      <a:schemeClr val="lt1"/>
    </dgm:linClrLst>
    <dgm:effectClrLst/>
    <dgm:txLinClrLst/>
    <dgm:txFillClrLst/>
    <dgm:txEffectClrLst/>
  </dgm:styleLbl>
  <dgm:styleLbl name="node4">
    <dgm:fillClrLst>
      <a:schemeClr val="accent6"/>
    </dgm:fillClrLst>
    <dgm:linClrLst meth="repeat">
      <a:schemeClr val="lt1"/>
    </dgm:linClrLst>
    <dgm:effectClrLst/>
    <dgm:txLinClrLst/>
    <dgm:txFillClrLst/>
    <dgm:txEffectClrLst/>
  </dgm:styleLbl>
  <dgm:styleLbl name="fgImgPlace1">
    <dgm:fillClrLst>
      <a:schemeClr val="accent3">
        <a:tint val="50000"/>
      </a:schemeClr>
      <a:schemeClr val="accent4">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chemeClr val="accent4"/>
    </dgm:fillClrLst>
    <dgm:linClrLst meth="repeat">
      <a:schemeClr val="lt1"/>
    </dgm:linClrLst>
    <dgm:effectClrLst/>
    <dgm:txLinClrLst/>
    <dgm:txFillClrLst/>
    <dgm:txEffectClrLst/>
  </dgm:styleLbl>
  <dgm:styleLbl name="fgSibTrans2D1">
    <dgm:fillClrLst>
      <a:schemeClr val="accent3"/>
      <a:schemeClr val="accent4"/>
    </dgm:fillClrLst>
    <dgm:linClrLst meth="repeat">
      <a:schemeClr val="lt1"/>
    </dgm:linClrLst>
    <dgm:effectClrLst/>
    <dgm:txLinClrLst/>
    <dgm:txFillClrLst meth="repeat">
      <a:schemeClr val="lt1"/>
    </dgm:txFillClrLst>
    <dgm:txEffectClrLst/>
  </dgm:styleLbl>
  <dgm:styleLbl name="bgSibTrans2D1">
    <dgm:fillClrLst>
      <a:schemeClr val="accent3"/>
      <a:schemeClr val="accent4"/>
    </dgm:fillClrLst>
    <dgm:linClrLst meth="repeat">
      <a:schemeClr val="lt1"/>
    </dgm:linClrLst>
    <dgm:effectClrLst/>
    <dgm:txLinClrLst/>
    <dgm:txFillClrLst meth="repeat">
      <a:schemeClr val="lt1"/>
    </dgm:txFillClrLst>
    <dgm:txEffectClrLst/>
  </dgm:styleLbl>
  <dgm:styleLbl name="sibTrans1D1">
    <dgm:fillClrLst/>
    <dgm:linClrLst>
      <a:schemeClr val="accent3"/>
      <a:schemeClr val="accent4"/>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a:shade val="80000"/>
      </a:schemeClr>
    </dgm:linClrLst>
    <dgm:effectClrLst/>
    <dgm:txLinClrLst/>
    <dgm:txFillClrLst/>
    <dgm:txEffectClrLst/>
  </dgm:styleLbl>
  <dgm:styleLbl name="asst1">
    <dgm:fillClrLst meth="repeat">
      <a:schemeClr val="accent4"/>
    </dgm:fillClrLst>
    <dgm:linClrLst meth="repeat">
      <a:schemeClr val="lt1">
        <a:shade val="80000"/>
      </a:schemeClr>
    </dgm:linClrLst>
    <dgm:effectClrLst/>
    <dgm:txLinClrLst/>
    <dgm:txFillClrLst/>
    <dgm:txEffectClrLst/>
  </dgm:styleLbl>
  <dgm:styleLbl name="asst2">
    <dgm:fillClrLst>
      <a:schemeClr val="accent5"/>
    </dgm:fillClrLst>
    <dgm:linClrLst meth="repeat">
      <a:schemeClr val="lt1"/>
    </dgm:linClrLst>
    <dgm:effectClrLst/>
    <dgm:txLinClrLst/>
    <dgm:txFillClrLst/>
    <dgm:txEffectClrLst/>
  </dgm:styleLbl>
  <dgm:styleLbl name="asst3">
    <dgm:fillClrLst>
      <a:schemeClr val="accent6"/>
    </dgm:fillClrLst>
    <dgm:linClrLst meth="repeat">
      <a:schemeClr val="lt1"/>
    </dgm:linClrLst>
    <dgm:effectClrLst/>
    <dgm:txLinClrLst/>
    <dgm:txFillClrLst/>
    <dgm:txEffectClrLst/>
  </dgm:styleLbl>
  <dgm:styleLbl name="asst4">
    <dgm:fillClrLst>
      <a:schemeClr val="accent1"/>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3"/>
    </dgm:fillClrLst>
    <dgm:linClrLst meth="repeat">
      <a:schemeClr val="accent3"/>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4"/>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5"/>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solidFgAcc1">
    <dgm:fillClrLst meth="repeat">
      <a:schemeClr val="lt1"/>
    </dgm:fillClrLst>
    <dgm:linClrLst>
      <a:schemeClr val="accent3"/>
      <a:schemeClr val="accent4"/>
    </dgm:linClrLst>
    <dgm:effectClrLst/>
    <dgm:txLinClrLst/>
    <dgm:txFillClrLst meth="repeat">
      <a:schemeClr val="dk1"/>
    </dgm:txFillClrLst>
    <dgm:txEffectClrLst/>
  </dgm:styleLbl>
  <dgm:styleLbl name="solidAlignAcc1">
    <dgm:fillClrLst meth="repeat">
      <a:schemeClr val="lt1"/>
    </dgm:fillClrLst>
    <dgm:linClrLst>
      <a:schemeClr val="accent3"/>
      <a:schemeClr val="accent4"/>
    </dgm:linClrLst>
    <dgm:effectClrLst/>
    <dgm:txLinClrLst/>
    <dgm:txFillClrLst meth="repeat">
      <a:schemeClr val="dk1"/>
    </dgm:txFillClrLst>
    <dgm:txEffectClrLst/>
  </dgm:styleLbl>
  <dgm:styleLbl name="solidBgAcc1">
    <dgm:fillClrLst meth="repeat">
      <a:schemeClr val="lt1"/>
    </dgm:fillClrLst>
    <dgm:linClrLst>
      <a:schemeClr val="accent3"/>
      <a:schemeClr val="accent4"/>
    </dgm:linClrLst>
    <dgm:effectClrLst/>
    <dgm:txLinClrLst/>
    <dgm:txFillClrLst meth="repeat">
      <a:schemeClr val="dk1"/>
    </dgm:txFillClrLst>
    <dgm:txEffectClrLst/>
  </dgm:styleLbl>
  <dgm:styleLbl name="f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align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b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2"/>
    </dgm:linClrLst>
    <dgm:effectClrLst/>
    <dgm:txLinClrLst/>
    <dgm:txFillClrLst meth="repeat">
      <a:schemeClr val="dk1"/>
    </dgm:txFillClrLst>
    <dgm:txEffectClrLst/>
  </dgm:styleLbl>
  <dgm:styleLbl name="fgAcc2">
    <dgm:fillClrLst meth="repeat">
      <a:schemeClr val="lt1">
        <a:alpha val="90000"/>
      </a:schemeClr>
    </dgm:fillClrLst>
    <dgm:linClrLst>
      <a:schemeClr val="accent4"/>
    </dgm:linClrLst>
    <dgm:effectClrLst/>
    <dgm:txLinClrLst/>
    <dgm:txFillClrLst meth="repeat">
      <a:schemeClr val="dk1"/>
    </dgm:txFillClrLst>
    <dgm:txEffectClrLst/>
  </dgm:styleLbl>
  <dgm:styleLbl name="fgAcc3">
    <dgm:fillClrLst meth="repeat">
      <a:schemeClr val="lt1">
        <a:alpha val="90000"/>
      </a:schemeClr>
    </dgm:fillClrLst>
    <dgm:linClrLst>
      <a:schemeClr val="accent5"/>
    </dgm:linClrLst>
    <dgm:effectClrLst/>
    <dgm:txLinClrLst/>
    <dgm:txFillClrLst meth="repeat">
      <a:schemeClr val="dk1"/>
    </dgm:txFillClrLst>
    <dgm:txEffectClrLst/>
  </dgm:styleLbl>
  <dgm:styleLbl name="fgAcc4">
    <dgm:fillClrLst meth="repeat">
      <a:schemeClr val="lt1">
        <a:alpha val="90000"/>
      </a:schemeClr>
    </dgm:fillClrLst>
    <dgm:linClrLst>
      <a:schemeClr val="accent6"/>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C694C2A6-A485-45A9-940A-DEBA8B7E8952}" type="doc">
      <dgm:prSet loTypeId="urn:microsoft.com/office/officeart/2005/8/layout/vList5" loCatId="list" qsTypeId="urn:microsoft.com/office/officeart/2005/8/quickstyle/simple1" qsCatId="simple" csTypeId="urn:microsoft.com/office/officeart/2005/8/colors/colorful3" csCatId="colorful" phldr="1"/>
      <dgm:spPr/>
      <dgm:t>
        <a:bodyPr/>
        <a:lstStyle/>
        <a:p>
          <a:endParaRPr lang="fr-BE"/>
        </a:p>
      </dgm:t>
    </dgm:pt>
    <dgm:pt modelId="{4D70268B-90E3-42C7-AA66-BA834F0C0B19}">
      <dgm:prSet phldrT="[Texte]" custT="1"/>
      <dgm:spPr/>
      <dgm:t>
        <a:bodyPr/>
        <a:lstStyle/>
        <a:p>
          <a:r>
            <a:rPr lang="en-US" sz="1400" noProof="0" dirty="0"/>
            <a:t>Ministry  in charge of irrigation</a:t>
          </a:r>
        </a:p>
      </dgm:t>
    </dgm:pt>
    <dgm:pt modelId="{5831E1E4-6202-4B3E-83D8-0B189F59FB8C}" type="parTrans" cxnId="{F4885A89-9902-4FE8-9125-0C4B93066B01}">
      <dgm:prSet/>
      <dgm:spPr/>
      <dgm:t>
        <a:bodyPr/>
        <a:lstStyle/>
        <a:p>
          <a:endParaRPr lang="en-US" sz="1050" noProof="0" dirty="0"/>
        </a:p>
      </dgm:t>
    </dgm:pt>
    <dgm:pt modelId="{2C919053-5D9C-44D3-82DE-50E89C89D934}" type="sibTrans" cxnId="{F4885A89-9902-4FE8-9125-0C4B93066B01}">
      <dgm:prSet/>
      <dgm:spPr/>
      <dgm:t>
        <a:bodyPr/>
        <a:lstStyle/>
        <a:p>
          <a:endParaRPr lang="en-US" sz="1050" noProof="0" dirty="0"/>
        </a:p>
      </dgm:t>
    </dgm:pt>
    <dgm:pt modelId="{764A102A-6A2E-44DC-8EF3-44DF87B8BD37}">
      <dgm:prSet phldrT="[Texte]" custT="1"/>
      <dgm:spPr/>
      <dgm:t>
        <a:bodyPr/>
        <a:lstStyle/>
        <a:p>
          <a:r>
            <a:rPr lang="en-US" sz="1200" noProof="0" dirty="0"/>
            <a:t>National policies</a:t>
          </a:r>
        </a:p>
      </dgm:t>
    </dgm:pt>
    <dgm:pt modelId="{97618F46-81DA-4B55-B515-71509390074A}" type="parTrans" cxnId="{AB60A3CB-D57F-49F3-AFF7-A4913B4A0CF7}">
      <dgm:prSet/>
      <dgm:spPr/>
      <dgm:t>
        <a:bodyPr/>
        <a:lstStyle/>
        <a:p>
          <a:endParaRPr lang="en-US" sz="1050" noProof="0" dirty="0"/>
        </a:p>
      </dgm:t>
    </dgm:pt>
    <dgm:pt modelId="{F0CAF0BE-8413-4D89-803F-D0923E07B602}" type="sibTrans" cxnId="{AB60A3CB-D57F-49F3-AFF7-A4913B4A0CF7}">
      <dgm:prSet/>
      <dgm:spPr/>
      <dgm:t>
        <a:bodyPr/>
        <a:lstStyle/>
        <a:p>
          <a:endParaRPr lang="en-US" sz="1050" noProof="0" dirty="0"/>
        </a:p>
      </dgm:t>
    </dgm:pt>
    <dgm:pt modelId="{D0625C0B-1951-43D9-8017-46C6D4643589}">
      <dgm:prSet phldrT="[Texte]" custT="1"/>
      <dgm:spPr/>
      <dgm:t>
        <a:bodyPr/>
        <a:lstStyle/>
        <a:p>
          <a:r>
            <a:rPr lang="en-US" sz="1400" noProof="0" dirty="0"/>
            <a:t>National level: Irrigation authority</a:t>
          </a:r>
        </a:p>
      </dgm:t>
    </dgm:pt>
    <dgm:pt modelId="{A84413A6-AB05-43F2-BF96-CAB3538EE3CB}" type="parTrans" cxnId="{67E5C5BF-10D8-4E11-833F-887CD9ECE868}">
      <dgm:prSet/>
      <dgm:spPr/>
      <dgm:t>
        <a:bodyPr/>
        <a:lstStyle/>
        <a:p>
          <a:endParaRPr lang="en-US" sz="1050" noProof="0" dirty="0"/>
        </a:p>
      </dgm:t>
    </dgm:pt>
    <dgm:pt modelId="{398A197A-D4F7-4FD9-8B0E-21BCF5F09534}" type="sibTrans" cxnId="{67E5C5BF-10D8-4E11-833F-887CD9ECE868}">
      <dgm:prSet/>
      <dgm:spPr/>
      <dgm:t>
        <a:bodyPr/>
        <a:lstStyle/>
        <a:p>
          <a:endParaRPr lang="en-US" sz="1050" noProof="0" dirty="0"/>
        </a:p>
      </dgm:t>
    </dgm:pt>
    <dgm:pt modelId="{BECEE4D8-01B0-4655-8735-348FDEC37000}">
      <dgm:prSet phldrT="[Texte]" custT="1"/>
      <dgm:spPr/>
      <dgm:t>
        <a:bodyPr/>
        <a:lstStyle/>
        <a:p>
          <a:r>
            <a:rPr lang="en-US" sz="1200" noProof="0" dirty="0"/>
            <a:t>XXX</a:t>
          </a:r>
        </a:p>
      </dgm:t>
    </dgm:pt>
    <dgm:pt modelId="{E612F88A-E658-43C4-BF2A-6E59448FC7B7}" type="parTrans" cxnId="{79DD7FED-15BD-4AA6-9318-C72E21666D73}">
      <dgm:prSet/>
      <dgm:spPr/>
      <dgm:t>
        <a:bodyPr/>
        <a:lstStyle/>
        <a:p>
          <a:endParaRPr lang="en-US" sz="1050" noProof="0" dirty="0"/>
        </a:p>
      </dgm:t>
    </dgm:pt>
    <dgm:pt modelId="{F1C481DB-4115-4558-9092-D09E0E833DB0}" type="sibTrans" cxnId="{79DD7FED-15BD-4AA6-9318-C72E21666D73}">
      <dgm:prSet/>
      <dgm:spPr/>
      <dgm:t>
        <a:bodyPr/>
        <a:lstStyle/>
        <a:p>
          <a:endParaRPr lang="en-US" sz="1050" noProof="0" dirty="0"/>
        </a:p>
      </dgm:t>
    </dgm:pt>
    <dgm:pt modelId="{4BB419C5-07FE-445C-B533-24B60F9562AD}">
      <dgm:prSet phldrT="[Texte]" custT="1"/>
      <dgm:spPr/>
      <dgm:t>
        <a:bodyPr/>
        <a:lstStyle/>
        <a:p>
          <a:r>
            <a:rPr lang="en-US" sz="1400" noProof="0" dirty="0"/>
            <a:t>Local level: Local services</a:t>
          </a:r>
        </a:p>
      </dgm:t>
    </dgm:pt>
    <dgm:pt modelId="{E65B6C21-AA05-43D6-8B43-6AF0CF8C3D4C}" type="parTrans" cxnId="{453232CB-7709-4BBD-9077-B7EEA54E82E4}">
      <dgm:prSet/>
      <dgm:spPr/>
      <dgm:t>
        <a:bodyPr/>
        <a:lstStyle/>
        <a:p>
          <a:endParaRPr lang="en-US" sz="1050" noProof="0" dirty="0"/>
        </a:p>
      </dgm:t>
    </dgm:pt>
    <dgm:pt modelId="{BD782346-8524-489C-83EB-B71DA0A0B6C1}" type="sibTrans" cxnId="{453232CB-7709-4BBD-9077-B7EEA54E82E4}">
      <dgm:prSet/>
      <dgm:spPr/>
      <dgm:t>
        <a:bodyPr/>
        <a:lstStyle/>
        <a:p>
          <a:endParaRPr lang="en-US" sz="1050" noProof="0" dirty="0"/>
        </a:p>
      </dgm:t>
    </dgm:pt>
    <dgm:pt modelId="{1D2E87C2-8773-4008-928F-EB2094FF64D6}">
      <dgm:prSet phldrT="[Texte]" custT="1"/>
      <dgm:spPr/>
      <dgm:t>
        <a:bodyPr/>
        <a:lstStyle/>
        <a:p>
          <a:r>
            <a:rPr lang="en-US" sz="1200" noProof="0" dirty="0"/>
            <a:t>XXX</a:t>
          </a:r>
        </a:p>
      </dgm:t>
    </dgm:pt>
    <dgm:pt modelId="{75C0FCBB-90AA-4CDE-91C0-61908CA49C5A}" type="parTrans" cxnId="{BFFADA4F-EEA7-4DDF-8A8C-BC6BD037617C}">
      <dgm:prSet/>
      <dgm:spPr/>
      <dgm:t>
        <a:bodyPr/>
        <a:lstStyle/>
        <a:p>
          <a:endParaRPr lang="en-US" sz="1050" noProof="0" dirty="0"/>
        </a:p>
      </dgm:t>
    </dgm:pt>
    <dgm:pt modelId="{BCE44A0B-0F65-44B7-8558-4566063281BE}" type="sibTrans" cxnId="{BFFADA4F-EEA7-4DDF-8A8C-BC6BD037617C}">
      <dgm:prSet/>
      <dgm:spPr/>
      <dgm:t>
        <a:bodyPr/>
        <a:lstStyle/>
        <a:p>
          <a:endParaRPr lang="en-US" sz="1050" noProof="0" dirty="0"/>
        </a:p>
      </dgm:t>
    </dgm:pt>
    <dgm:pt modelId="{5938EF4C-F42D-44BB-B18E-A6AF4D05885D}">
      <dgm:prSet phldrT="[Texte]" custT="1"/>
      <dgm:spPr/>
      <dgm:t>
        <a:bodyPr/>
        <a:lstStyle/>
        <a:p>
          <a:r>
            <a:rPr lang="en-US" sz="1400" noProof="0" dirty="0"/>
            <a:t>Water Users Organizations</a:t>
          </a:r>
        </a:p>
      </dgm:t>
    </dgm:pt>
    <dgm:pt modelId="{3C0AEFFA-93AA-4372-9CD2-7476F77C9775}" type="parTrans" cxnId="{E34815D4-DC7C-4D48-A4BD-E24623BFFBA1}">
      <dgm:prSet/>
      <dgm:spPr/>
      <dgm:t>
        <a:bodyPr/>
        <a:lstStyle/>
        <a:p>
          <a:endParaRPr lang="en-US" sz="1050" noProof="0" dirty="0"/>
        </a:p>
      </dgm:t>
    </dgm:pt>
    <dgm:pt modelId="{1A668845-BB25-4183-A942-5071F013E303}" type="sibTrans" cxnId="{E34815D4-DC7C-4D48-A4BD-E24623BFFBA1}">
      <dgm:prSet/>
      <dgm:spPr/>
      <dgm:t>
        <a:bodyPr/>
        <a:lstStyle/>
        <a:p>
          <a:endParaRPr lang="en-US" sz="1050" noProof="0" dirty="0"/>
        </a:p>
      </dgm:t>
    </dgm:pt>
    <dgm:pt modelId="{9C48D5F3-28E5-4BD1-B9BC-573A6548E348}">
      <dgm:prSet phldrT="[Texte]" custT="1"/>
      <dgm:spPr/>
      <dgm:t>
        <a:bodyPr/>
        <a:lstStyle/>
        <a:p>
          <a:r>
            <a:rPr lang="en-US" sz="1200" noProof="0" dirty="0"/>
            <a:t>XXX</a:t>
          </a:r>
        </a:p>
      </dgm:t>
    </dgm:pt>
    <dgm:pt modelId="{4E18DEB7-F003-423A-B162-586FDA4044F1}" type="parTrans" cxnId="{6230572D-4829-4106-915E-C7124BE8058A}">
      <dgm:prSet/>
      <dgm:spPr/>
      <dgm:t>
        <a:bodyPr/>
        <a:lstStyle/>
        <a:p>
          <a:endParaRPr lang="en-US" sz="1050" noProof="0" dirty="0"/>
        </a:p>
      </dgm:t>
    </dgm:pt>
    <dgm:pt modelId="{5FE16B6B-2F3F-4498-934F-5709C916247E}" type="sibTrans" cxnId="{6230572D-4829-4106-915E-C7124BE8058A}">
      <dgm:prSet/>
      <dgm:spPr/>
      <dgm:t>
        <a:bodyPr/>
        <a:lstStyle/>
        <a:p>
          <a:endParaRPr lang="en-US" sz="1050" noProof="0" dirty="0"/>
        </a:p>
      </dgm:t>
    </dgm:pt>
    <dgm:pt modelId="{A96890B3-63E0-497F-9FFF-FCE1F3B79904}">
      <dgm:prSet custT="1"/>
      <dgm:spPr/>
      <dgm:t>
        <a:bodyPr/>
        <a:lstStyle/>
        <a:p>
          <a:endParaRPr lang="fr-FR" sz="1200"/>
        </a:p>
      </dgm:t>
    </dgm:pt>
    <dgm:pt modelId="{AFA419DA-A043-4F06-92D8-2B6FBF2A14F3}" type="parTrans" cxnId="{7625FE8C-5C78-4DDB-89D3-E5092BFA8C06}">
      <dgm:prSet/>
      <dgm:spPr/>
      <dgm:t>
        <a:bodyPr/>
        <a:lstStyle/>
        <a:p>
          <a:endParaRPr lang="fr-FR" sz="1050"/>
        </a:p>
      </dgm:t>
    </dgm:pt>
    <dgm:pt modelId="{42EC0B41-E0A8-439C-92EC-32900760D649}" type="sibTrans" cxnId="{7625FE8C-5C78-4DDB-89D3-E5092BFA8C06}">
      <dgm:prSet/>
      <dgm:spPr/>
      <dgm:t>
        <a:bodyPr/>
        <a:lstStyle/>
        <a:p>
          <a:endParaRPr lang="fr-FR" sz="1050"/>
        </a:p>
      </dgm:t>
    </dgm:pt>
    <dgm:pt modelId="{ECC7F6E2-0856-408B-8C39-90FB99046A06}">
      <dgm:prSet custT="1"/>
      <dgm:spPr/>
      <dgm:t>
        <a:bodyPr/>
        <a:lstStyle/>
        <a:p>
          <a:r>
            <a:rPr lang="fr-FR" sz="1400"/>
            <a:t>Regional level: Regional offices</a:t>
          </a:r>
        </a:p>
      </dgm:t>
    </dgm:pt>
    <dgm:pt modelId="{198008A6-0326-4639-A2E8-DC301B0F3829}" type="parTrans" cxnId="{CF87FAE8-2E7E-4893-B85C-EA121900FCE8}">
      <dgm:prSet/>
      <dgm:spPr/>
      <dgm:t>
        <a:bodyPr/>
        <a:lstStyle/>
        <a:p>
          <a:endParaRPr lang="fr-FR" sz="1400"/>
        </a:p>
      </dgm:t>
    </dgm:pt>
    <dgm:pt modelId="{906B72AF-1FBD-42AD-B94A-09452430D849}" type="sibTrans" cxnId="{CF87FAE8-2E7E-4893-B85C-EA121900FCE8}">
      <dgm:prSet/>
      <dgm:spPr/>
      <dgm:t>
        <a:bodyPr/>
        <a:lstStyle/>
        <a:p>
          <a:endParaRPr lang="fr-FR" sz="1400"/>
        </a:p>
      </dgm:t>
    </dgm:pt>
    <dgm:pt modelId="{46759F3A-C97F-4709-A1FD-8AAE7FC70E95}">
      <dgm:prSet custT="1"/>
      <dgm:spPr/>
      <dgm:t>
        <a:bodyPr/>
        <a:lstStyle/>
        <a:p>
          <a:r>
            <a:rPr lang="fr-FR" sz="1200"/>
            <a:t>XXX</a:t>
          </a:r>
        </a:p>
      </dgm:t>
    </dgm:pt>
    <dgm:pt modelId="{92181085-82B0-4FFF-9764-6826BF9C41E9}" type="parTrans" cxnId="{00AACAA5-2BE9-4445-9324-F3100B308783}">
      <dgm:prSet/>
      <dgm:spPr/>
      <dgm:t>
        <a:bodyPr/>
        <a:lstStyle/>
        <a:p>
          <a:endParaRPr lang="fr-FR" sz="1400"/>
        </a:p>
      </dgm:t>
    </dgm:pt>
    <dgm:pt modelId="{9CC56D93-E469-46BB-89F8-9CDE6AF15276}" type="sibTrans" cxnId="{00AACAA5-2BE9-4445-9324-F3100B308783}">
      <dgm:prSet/>
      <dgm:spPr/>
      <dgm:t>
        <a:bodyPr/>
        <a:lstStyle/>
        <a:p>
          <a:endParaRPr lang="fr-FR" sz="1400"/>
        </a:p>
      </dgm:t>
    </dgm:pt>
    <dgm:pt modelId="{95AB7804-AADD-497A-92FA-5723A9C8C98B}">
      <dgm:prSet phldrT="[Texte]" custT="1"/>
      <dgm:spPr/>
      <dgm:t>
        <a:bodyPr/>
        <a:lstStyle/>
        <a:p>
          <a:r>
            <a:rPr lang="en-US" sz="1200" noProof="0" dirty="0"/>
            <a:t>Laws and regulation</a:t>
          </a:r>
        </a:p>
      </dgm:t>
    </dgm:pt>
    <dgm:pt modelId="{4BE23853-CCAE-4904-B548-BEC0D6AA48F8}" type="parTrans" cxnId="{BD1BADB5-ADA2-4DF3-BA0E-2D9598693156}">
      <dgm:prSet/>
      <dgm:spPr/>
      <dgm:t>
        <a:bodyPr/>
        <a:lstStyle/>
        <a:p>
          <a:endParaRPr lang="fr-FR" sz="1400"/>
        </a:p>
      </dgm:t>
    </dgm:pt>
    <dgm:pt modelId="{9E61FCF6-24B1-43AD-8EBA-1A58C6BA247D}" type="sibTrans" cxnId="{BD1BADB5-ADA2-4DF3-BA0E-2D9598693156}">
      <dgm:prSet/>
      <dgm:spPr/>
      <dgm:t>
        <a:bodyPr/>
        <a:lstStyle/>
        <a:p>
          <a:endParaRPr lang="fr-FR" sz="1400"/>
        </a:p>
      </dgm:t>
    </dgm:pt>
    <dgm:pt modelId="{78CA138C-FADB-4994-BF84-7706E71923A4}" type="pres">
      <dgm:prSet presAssocID="{C694C2A6-A485-45A9-940A-DEBA8B7E8952}" presName="Name0" presStyleCnt="0">
        <dgm:presLayoutVars>
          <dgm:dir/>
          <dgm:animLvl val="lvl"/>
          <dgm:resizeHandles val="exact"/>
        </dgm:presLayoutVars>
      </dgm:prSet>
      <dgm:spPr/>
    </dgm:pt>
    <dgm:pt modelId="{F354FB7D-6E40-4209-93BC-A28BF0DEBDDE}" type="pres">
      <dgm:prSet presAssocID="{4D70268B-90E3-42C7-AA66-BA834F0C0B19}" presName="linNode" presStyleCnt="0"/>
      <dgm:spPr/>
    </dgm:pt>
    <dgm:pt modelId="{FFCAD9BC-FBDF-4872-845A-43AE7A0B6BA2}" type="pres">
      <dgm:prSet presAssocID="{4D70268B-90E3-42C7-AA66-BA834F0C0B19}" presName="parentText" presStyleLbl="node1" presStyleIdx="0" presStyleCnt="5" custScaleX="58615">
        <dgm:presLayoutVars>
          <dgm:chMax val="1"/>
          <dgm:bulletEnabled val="1"/>
        </dgm:presLayoutVars>
      </dgm:prSet>
      <dgm:spPr/>
    </dgm:pt>
    <dgm:pt modelId="{856F3276-B11D-497E-8F58-4E29D1641DD1}" type="pres">
      <dgm:prSet presAssocID="{4D70268B-90E3-42C7-AA66-BA834F0C0B19}" presName="descendantText" presStyleLbl="alignAccFollowNode1" presStyleIdx="0" presStyleCnt="5">
        <dgm:presLayoutVars>
          <dgm:bulletEnabled val="1"/>
        </dgm:presLayoutVars>
      </dgm:prSet>
      <dgm:spPr/>
    </dgm:pt>
    <dgm:pt modelId="{9287836D-FBB7-42F4-881A-FAC1DF25397C}" type="pres">
      <dgm:prSet presAssocID="{2C919053-5D9C-44D3-82DE-50E89C89D934}" presName="sp" presStyleCnt="0"/>
      <dgm:spPr/>
    </dgm:pt>
    <dgm:pt modelId="{854C988E-149D-41B2-AF8E-3FC576FBD079}" type="pres">
      <dgm:prSet presAssocID="{D0625C0B-1951-43D9-8017-46C6D4643589}" presName="linNode" presStyleCnt="0"/>
      <dgm:spPr/>
    </dgm:pt>
    <dgm:pt modelId="{37315861-A41A-477F-8C89-BF581C2572B0}" type="pres">
      <dgm:prSet presAssocID="{D0625C0B-1951-43D9-8017-46C6D4643589}" presName="parentText" presStyleLbl="node1" presStyleIdx="1" presStyleCnt="5" custScaleX="58615">
        <dgm:presLayoutVars>
          <dgm:chMax val="1"/>
          <dgm:bulletEnabled val="1"/>
        </dgm:presLayoutVars>
      </dgm:prSet>
      <dgm:spPr/>
    </dgm:pt>
    <dgm:pt modelId="{D1135AA8-7DD4-4A32-86ED-615734B0BC54}" type="pres">
      <dgm:prSet presAssocID="{D0625C0B-1951-43D9-8017-46C6D4643589}" presName="descendantText" presStyleLbl="alignAccFollowNode1" presStyleIdx="1" presStyleCnt="5">
        <dgm:presLayoutVars>
          <dgm:bulletEnabled val="1"/>
        </dgm:presLayoutVars>
      </dgm:prSet>
      <dgm:spPr/>
    </dgm:pt>
    <dgm:pt modelId="{7C9A15E3-5155-4A93-BDB2-90FA30FA7AD5}" type="pres">
      <dgm:prSet presAssocID="{398A197A-D4F7-4FD9-8B0E-21BCF5F09534}" presName="sp" presStyleCnt="0"/>
      <dgm:spPr/>
    </dgm:pt>
    <dgm:pt modelId="{D602410C-5A3B-4CFA-A309-F7466ACBB564}" type="pres">
      <dgm:prSet presAssocID="{ECC7F6E2-0856-408B-8C39-90FB99046A06}" presName="linNode" presStyleCnt="0"/>
      <dgm:spPr/>
    </dgm:pt>
    <dgm:pt modelId="{2FDCE066-21F4-4341-BBDF-BCADD1EB1C1E}" type="pres">
      <dgm:prSet presAssocID="{ECC7F6E2-0856-408B-8C39-90FB99046A06}" presName="parentText" presStyleLbl="node1" presStyleIdx="2" presStyleCnt="5" custScaleX="58615">
        <dgm:presLayoutVars>
          <dgm:chMax val="1"/>
          <dgm:bulletEnabled val="1"/>
        </dgm:presLayoutVars>
      </dgm:prSet>
      <dgm:spPr/>
    </dgm:pt>
    <dgm:pt modelId="{835DE74A-2193-463A-BC7E-5847F8E18B08}" type="pres">
      <dgm:prSet presAssocID="{ECC7F6E2-0856-408B-8C39-90FB99046A06}" presName="descendantText" presStyleLbl="alignAccFollowNode1" presStyleIdx="2" presStyleCnt="5">
        <dgm:presLayoutVars>
          <dgm:bulletEnabled val="1"/>
        </dgm:presLayoutVars>
      </dgm:prSet>
      <dgm:spPr/>
    </dgm:pt>
    <dgm:pt modelId="{72D5ABA5-44F7-43C8-B1A4-CEB81811599C}" type="pres">
      <dgm:prSet presAssocID="{906B72AF-1FBD-42AD-B94A-09452430D849}" presName="sp" presStyleCnt="0"/>
      <dgm:spPr/>
    </dgm:pt>
    <dgm:pt modelId="{EFCFE03F-192A-4EFE-8CD4-94E85E9F5142}" type="pres">
      <dgm:prSet presAssocID="{4BB419C5-07FE-445C-B533-24B60F9562AD}" presName="linNode" presStyleCnt="0"/>
      <dgm:spPr/>
    </dgm:pt>
    <dgm:pt modelId="{27BDADB0-7A1E-4C12-8E02-AC890E309EAC}" type="pres">
      <dgm:prSet presAssocID="{4BB419C5-07FE-445C-B533-24B60F9562AD}" presName="parentText" presStyleLbl="node1" presStyleIdx="3" presStyleCnt="5" custScaleX="58615">
        <dgm:presLayoutVars>
          <dgm:chMax val="1"/>
          <dgm:bulletEnabled val="1"/>
        </dgm:presLayoutVars>
      </dgm:prSet>
      <dgm:spPr/>
    </dgm:pt>
    <dgm:pt modelId="{2C009988-56DA-4B8C-B8F1-43A3DB4DE086}" type="pres">
      <dgm:prSet presAssocID="{4BB419C5-07FE-445C-B533-24B60F9562AD}" presName="descendantText" presStyleLbl="alignAccFollowNode1" presStyleIdx="3" presStyleCnt="5">
        <dgm:presLayoutVars>
          <dgm:bulletEnabled val="1"/>
        </dgm:presLayoutVars>
      </dgm:prSet>
      <dgm:spPr/>
    </dgm:pt>
    <dgm:pt modelId="{061F0CD0-90F3-4A1C-BBE1-A912D4C1EFFB}" type="pres">
      <dgm:prSet presAssocID="{BD782346-8524-489C-83EB-B71DA0A0B6C1}" presName="sp" presStyleCnt="0"/>
      <dgm:spPr/>
    </dgm:pt>
    <dgm:pt modelId="{D7B35495-FAE6-4C82-829F-1AD5EE2D8B5A}" type="pres">
      <dgm:prSet presAssocID="{5938EF4C-F42D-44BB-B18E-A6AF4D05885D}" presName="linNode" presStyleCnt="0"/>
      <dgm:spPr/>
    </dgm:pt>
    <dgm:pt modelId="{84DC6AE2-7133-43E3-A09A-005FE1779A7B}" type="pres">
      <dgm:prSet presAssocID="{5938EF4C-F42D-44BB-B18E-A6AF4D05885D}" presName="parentText" presStyleLbl="node1" presStyleIdx="4" presStyleCnt="5" custScaleX="58615">
        <dgm:presLayoutVars>
          <dgm:chMax val="1"/>
          <dgm:bulletEnabled val="1"/>
        </dgm:presLayoutVars>
      </dgm:prSet>
      <dgm:spPr/>
    </dgm:pt>
    <dgm:pt modelId="{884F7FFA-9543-4325-BA64-E398CE3740A6}" type="pres">
      <dgm:prSet presAssocID="{5938EF4C-F42D-44BB-B18E-A6AF4D05885D}" presName="descendantText" presStyleLbl="alignAccFollowNode1" presStyleIdx="4" presStyleCnt="5">
        <dgm:presLayoutVars>
          <dgm:bulletEnabled val="1"/>
        </dgm:presLayoutVars>
      </dgm:prSet>
      <dgm:spPr/>
    </dgm:pt>
  </dgm:ptLst>
  <dgm:cxnLst>
    <dgm:cxn modelId="{6EB3FD05-462E-40E3-A29B-C254CC1CE8FC}" type="presOf" srcId="{9C48D5F3-28E5-4BD1-B9BC-573A6548E348}" destId="{884F7FFA-9543-4325-BA64-E398CE3740A6}" srcOrd="0" destOrd="0" presId="urn:microsoft.com/office/officeart/2005/8/layout/vList5"/>
    <dgm:cxn modelId="{59441B0A-7BEC-46BD-9A21-F44A4815C618}" type="presOf" srcId="{BECEE4D8-01B0-4655-8735-348FDEC37000}" destId="{D1135AA8-7DD4-4A32-86ED-615734B0BC54}" srcOrd="0" destOrd="0" presId="urn:microsoft.com/office/officeart/2005/8/layout/vList5"/>
    <dgm:cxn modelId="{BCD0630B-CB53-43BD-B3B9-5051C6E2DD39}" type="presOf" srcId="{5938EF4C-F42D-44BB-B18E-A6AF4D05885D}" destId="{84DC6AE2-7133-43E3-A09A-005FE1779A7B}" srcOrd="0" destOrd="0" presId="urn:microsoft.com/office/officeart/2005/8/layout/vList5"/>
    <dgm:cxn modelId="{A66F3823-8CF7-44C8-8763-37475D85A1D1}" type="presOf" srcId="{764A102A-6A2E-44DC-8EF3-44DF87B8BD37}" destId="{856F3276-B11D-497E-8F58-4E29D1641DD1}" srcOrd="0" destOrd="0" presId="urn:microsoft.com/office/officeart/2005/8/layout/vList5"/>
    <dgm:cxn modelId="{5E828A27-244F-4BE9-9D51-0EB9D8E57A78}" type="presOf" srcId="{1D2E87C2-8773-4008-928F-EB2094FF64D6}" destId="{2C009988-56DA-4B8C-B8F1-43A3DB4DE086}" srcOrd="0" destOrd="0" presId="urn:microsoft.com/office/officeart/2005/8/layout/vList5"/>
    <dgm:cxn modelId="{6230572D-4829-4106-915E-C7124BE8058A}" srcId="{5938EF4C-F42D-44BB-B18E-A6AF4D05885D}" destId="{9C48D5F3-28E5-4BD1-B9BC-573A6548E348}" srcOrd="0" destOrd="0" parTransId="{4E18DEB7-F003-423A-B162-586FDA4044F1}" sibTransId="{5FE16B6B-2F3F-4498-934F-5709C916247E}"/>
    <dgm:cxn modelId="{12BC3343-23EC-400F-80AE-73ECB589A10C}" type="presOf" srcId="{ECC7F6E2-0856-408B-8C39-90FB99046A06}" destId="{2FDCE066-21F4-4341-BBDF-BCADD1EB1C1E}" srcOrd="0" destOrd="0" presId="urn:microsoft.com/office/officeart/2005/8/layout/vList5"/>
    <dgm:cxn modelId="{6893F369-94BA-4C94-B6B0-577C80BDFE73}" type="presOf" srcId="{4D70268B-90E3-42C7-AA66-BA834F0C0B19}" destId="{FFCAD9BC-FBDF-4872-845A-43AE7A0B6BA2}" srcOrd="0" destOrd="0" presId="urn:microsoft.com/office/officeart/2005/8/layout/vList5"/>
    <dgm:cxn modelId="{BFFADA4F-EEA7-4DDF-8A8C-BC6BD037617C}" srcId="{4BB419C5-07FE-445C-B533-24B60F9562AD}" destId="{1D2E87C2-8773-4008-928F-EB2094FF64D6}" srcOrd="0" destOrd="0" parTransId="{75C0FCBB-90AA-4CDE-91C0-61908CA49C5A}" sibTransId="{BCE44A0B-0F65-44B7-8558-4566063281BE}"/>
    <dgm:cxn modelId="{CE835087-AC0E-4D8B-8136-8215020A0F31}" type="presOf" srcId="{4BB419C5-07FE-445C-B533-24B60F9562AD}" destId="{27BDADB0-7A1E-4C12-8E02-AC890E309EAC}" srcOrd="0" destOrd="0" presId="urn:microsoft.com/office/officeart/2005/8/layout/vList5"/>
    <dgm:cxn modelId="{F4885A89-9902-4FE8-9125-0C4B93066B01}" srcId="{C694C2A6-A485-45A9-940A-DEBA8B7E8952}" destId="{4D70268B-90E3-42C7-AA66-BA834F0C0B19}" srcOrd="0" destOrd="0" parTransId="{5831E1E4-6202-4B3E-83D8-0B189F59FB8C}" sibTransId="{2C919053-5D9C-44D3-82DE-50E89C89D934}"/>
    <dgm:cxn modelId="{7625FE8C-5C78-4DDB-89D3-E5092BFA8C06}" srcId="{4BB419C5-07FE-445C-B533-24B60F9562AD}" destId="{A96890B3-63E0-497F-9FFF-FCE1F3B79904}" srcOrd="1" destOrd="0" parTransId="{AFA419DA-A043-4F06-92D8-2B6FBF2A14F3}" sibTransId="{42EC0B41-E0A8-439C-92EC-32900760D649}"/>
    <dgm:cxn modelId="{A161739B-399C-40B4-BA5B-4BD463896387}" type="presOf" srcId="{D0625C0B-1951-43D9-8017-46C6D4643589}" destId="{37315861-A41A-477F-8C89-BF581C2572B0}" srcOrd="0" destOrd="0" presId="urn:microsoft.com/office/officeart/2005/8/layout/vList5"/>
    <dgm:cxn modelId="{ABB85DA4-8AB2-4E68-BAE1-068C30B26291}" type="presOf" srcId="{95AB7804-AADD-497A-92FA-5723A9C8C98B}" destId="{856F3276-B11D-497E-8F58-4E29D1641DD1}" srcOrd="0" destOrd="1" presId="urn:microsoft.com/office/officeart/2005/8/layout/vList5"/>
    <dgm:cxn modelId="{00AACAA5-2BE9-4445-9324-F3100B308783}" srcId="{ECC7F6E2-0856-408B-8C39-90FB99046A06}" destId="{46759F3A-C97F-4709-A1FD-8AAE7FC70E95}" srcOrd="0" destOrd="0" parTransId="{92181085-82B0-4FFF-9764-6826BF9C41E9}" sibTransId="{9CC56D93-E469-46BB-89F8-9CDE6AF15276}"/>
    <dgm:cxn modelId="{C48396AD-34B7-4026-A0EE-4377CA81D412}" type="presOf" srcId="{46759F3A-C97F-4709-A1FD-8AAE7FC70E95}" destId="{835DE74A-2193-463A-BC7E-5847F8E18B08}" srcOrd="0" destOrd="0" presId="urn:microsoft.com/office/officeart/2005/8/layout/vList5"/>
    <dgm:cxn modelId="{BD1BADB5-ADA2-4DF3-BA0E-2D9598693156}" srcId="{4D70268B-90E3-42C7-AA66-BA834F0C0B19}" destId="{95AB7804-AADD-497A-92FA-5723A9C8C98B}" srcOrd="1" destOrd="0" parTransId="{4BE23853-CCAE-4904-B548-BEC0D6AA48F8}" sibTransId="{9E61FCF6-24B1-43AD-8EBA-1A58C6BA247D}"/>
    <dgm:cxn modelId="{67E5C5BF-10D8-4E11-833F-887CD9ECE868}" srcId="{C694C2A6-A485-45A9-940A-DEBA8B7E8952}" destId="{D0625C0B-1951-43D9-8017-46C6D4643589}" srcOrd="1" destOrd="0" parTransId="{A84413A6-AB05-43F2-BF96-CAB3538EE3CB}" sibTransId="{398A197A-D4F7-4FD9-8B0E-21BCF5F09534}"/>
    <dgm:cxn modelId="{453232CB-7709-4BBD-9077-B7EEA54E82E4}" srcId="{C694C2A6-A485-45A9-940A-DEBA8B7E8952}" destId="{4BB419C5-07FE-445C-B533-24B60F9562AD}" srcOrd="3" destOrd="0" parTransId="{E65B6C21-AA05-43D6-8B43-6AF0CF8C3D4C}" sibTransId="{BD782346-8524-489C-83EB-B71DA0A0B6C1}"/>
    <dgm:cxn modelId="{AB60A3CB-D57F-49F3-AFF7-A4913B4A0CF7}" srcId="{4D70268B-90E3-42C7-AA66-BA834F0C0B19}" destId="{764A102A-6A2E-44DC-8EF3-44DF87B8BD37}" srcOrd="0" destOrd="0" parTransId="{97618F46-81DA-4B55-B515-71509390074A}" sibTransId="{F0CAF0BE-8413-4D89-803F-D0923E07B602}"/>
    <dgm:cxn modelId="{E34815D4-DC7C-4D48-A4BD-E24623BFFBA1}" srcId="{C694C2A6-A485-45A9-940A-DEBA8B7E8952}" destId="{5938EF4C-F42D-44BB-B18E-A6AF4D05885D}" srcOrd="4" destOrd="0" parTransId="{3C0AEFFA-93AA-4372-9CD2-7476F77C9775}" sibTransId="{1A668845-BB25-4183-A942-5071F013E303}"/>
    <dgm:cxn modelId="{DCC504DB-1322-4F36-9D86-E241ED22461C}" type="presOf" srcId="{A96890B3-63E0-497F-9FFF-FCE1F3B79904}" destId="{2C009988-56DA-4B8C-B8F1-43A3DB4DE086}" srcOrd="0" destOrd="1" presId="urn:microsoft.com/office/officeart/2005/8/layout/vList5"/>
    <dgm:cxn modelId="{CF87FAE8-2E7E-4893-B85C-EA121900FCE8}" srcId="{C694C2A6-A485-45A9-940A-DEBA8B7E8952}" destId="{ECC7F6E2-0856-408B-8C39-90FB99046A06}" srcOrd="2" destOrd="0" parTransId="{198008A6-0326-4639-A2E8-DC301B0F3829}" sibTransId="{906B72AF-1FBD-42AD-B94A-09452430D849}"/>
    <dgm:cxn modelId="{79DD7FED-15BD-4AA6-9318-C72E21666D73}" srcId="{D0625C0B-1951-43D9-8017-46C6D4643589}" destId="{BECEE4D8-01B0-4655-8735-348FDEC37000}" srcOrd="0" destOrd="0" parTransId="{E612F88A-E658-43C4-BF2A-6E59448FC7B7}" sibTransId="{F1C481DB-4115-4558-9092-D09E0E833DB0}"/>
    <dgm:cxn modelId="{A1D15EF5-EEDB-44B2-B8F6-B26A205DE7F2}" type="presOf" srcId="{C694C2A6-A485-45A9-940A-DEBA8B7E8952}" destId="{78CA138C-FADB-4994-BF84-7706E71923A4}" srcOrd="0" destOrd="0" presId="urn:microsoft.com/office/officeart/2005/8/layout/vList5"/>
    <dgm:cxn modelId="{C925DEB8-BFB6-4871-AE00-5059250F217A}" type="presParOf" srcId="{78CA138C-FADB-4994-BF84-7706E71923A4}" destId="{F354FB7D-6E40-4209-93BC-A28BF0DEBDDE}" srcOrd="0" destOrd="0" presId="urn:microsoft.com/office/officeart/2005/8/layout/vList5"/>
    <dgm:cxn modelId="{E82528B7-BF30-4F1A-8B5E-AAF960BCB376}" type="presParOf" srcId="{F354FB7D-6E40-4209-93BC-A28BF0DEBDDE}" destId="{FFCAD9BC-FBDF-4872-845A-43AE7A0B6BA2}" srcOrd="0" destOrd="0" presId="urn:microsoft.com/office/officeart/2005/8/layout/vList5"/>
    <dgm:cxn modelId="{B331F496-52F3-4851-92AA-542934A0066A}" type="presParOf" srcId="{F354FB7D-6E40-4209-93BC-A28BF0DEBDDE}" destId="{856F3276-B11D-497E-8F58-4E29D1641DD1}" srcOrd="1" destOrd="0" presId="urn:microsoft.com/office/officeart/2005/8/layout/vList5"/>
    <dgm:cxn modelId="{F779B795-9094-4972-9978-7FCD766F09E9}" type="presParOf" srcId="{78CA138C-FADB-4994-BF84-7706E71923A4}" destId="{9287836D-FBB7-42F4-881A-FAC1DF25397C}" srcOrd="1" destOrd="0" presId="urn:microsoft.com/office/officeart/2005/8/layout/vList5"/>
    <dgm:cxn modelId="{674DBB3F-1BC3-4E6E-B308-E7F4AA9CEAF3}" type="presParOf" srcId="{78CA138C-FADB-4994-BF84-7706E71923A4}" destId="{854C988E-149D-41B2-AF8E-3FC576FBD079}" srcOrd="2" destOrd="0" presId="urn:microsoft.com/office/officeart/2005/8/layout/vList5"/>
    <dgm:cxn modelId="{70654F0A-0CDA-46EB-A36C-E6154BC0F721}" type="presParOf" srcId="{854C988E-149D-41B2-AF8E-3FC576FBD079}" destId="{37315861-A41A-477F-8C89-BF581C2572B0}" srcOrd="0" destOrd="0" presId="urn:microsoft.com/office/officeart/2005/8/layout/vList5"/>
    <dgm:cxn modelId="{217E04D8-CE5E-4A19-99DC-7666BA523E25}" type="presParOf" srcId="{854C988E-149D-41B2-AF8E-3FC576FBD079}" destId="{D1135AA8-7DD4-4A32-86ED-615734B0BC54}" srcOrd="1" destOrd="0" presId="urn:microsoft.com/office/officeart/2005/8/layout/vList5"/>
    <dgm:cxn modelId="{51A2242F-2CB8-4E0C-A55D-30180A17432E}" type="presParOf" srcId="{78CA138C-FADB-4994-BF84-7706E71923A4}" destId="{7C9A15E3-5155-4A93-BDB2-90FA30FA7AD5}" srcOrd="3" destOrd="0" presId="urn:microsoft.com/office/officeart/2005/8/layout/vList5"/>
    <dgm:cxn modelId="{3AFC46BA-E5AA-4850-92AA-10E9F02BAC53}" type="presParOf" srcId="{78CA138C-FADB-4994-BF84-7706E71923A4}" destId="{D602410C-5A3B-4CFA-A309-F7466ACBB564}" srcOrd="4" destOrd="0" presId="urn:microsoft.com/office/officeart/2005/8/layout/vList5"/>
    <dgm:cxn modelId="{4285994E-F7D4-42E7-84C1-82927E79E56C}" type="presParOf" srcId="{D602410C-5A3B-4CFA-A309-F7466ACBB564}" destId="{2FDCE066-21F4-4341-BBDF-BCADD1EB1C1E}" srcOrd="0" destOrd="0" presId="urn:microsoft.com/office/officeart/2005/8/layout/vList5"/>
    <dgm:cxn modelId="{C18E6B6E-558C-48E5-9923-506C90F735AC}" type="presParOf" srcId="{D602410C-5A3B-4CFA-A309-F7466ACBB564}" destId="{835DE74A-2193-463A-BC7E-5847F8E18B08}" srcOrd="1" destOrd="0" presId="urn:microsoft.com/office/officeart/2005/8/layout/vList5"/>
    <dgm:cxn modelId="{8268AFA5-66BD-4246-81F0-497996A56555}" type="presParOf" srcId="{78CA138C-FADB-4994-BF84-7706E71923A4}" destId="{72D5ABA5-44F7-43C8-B1A4-CEB81811599C}" srcOrd="5" destOrd="0" presId="urn:microsoft.com/office/officeart/2005/8/layout/vList5"/>
    <dgm:cxn modelId="{7DED82A0-0998-4BB1-B114-D82290E872EF}" type="presParOf" srcId="{78CA138C-FADB-4994-BF84-7706E71923A4}" destId="{EFCFE03F-192A-4EFE-8CD4-94E85E9F5142}" srcOrd="6" destOrd="0" presId="urn:microsoft.com/office/officeart/2005/8/layout/vList5"/>
    <dgm:cxn modelId="{9ABCE910-E60C-4BB0-B7B4-AF16933BEECE}" type="presParOf" srcId="{EFCFE03F-192A-4EFE-8CD4-94E85E9F5142}" destId="{27BDADB0-7A1E-4C12-8E02-AC890E309EAC}" srcOrd="0" destOrd="0" presId="urn:microsoft.com/office/officeart/2005/8/layout/vList5"/>
    <dgm:cxn modelId="{0C6C023F-6258-4BAC-821C-CE15C4962042}" type="presParOf" srcId="{EFCFE03F-192A-4EFE-8CD4-94E85E9F5142}" destId="{2C009988-56DA-4B8C-B8F1-43A3DB4DE086}" srcOrd="1" destOrd="0" presId="urn:microsoft.com/office/officeart/2005/8/layout/vList5"/>
    <dgm:cxn modelId="{FBE548E6-213D-4D3A-9473-2680391B7546}" type="presParOf" srcId="{78CA138C-FADB-4994-BF84-7706E71923A4}" destId="{061F0CD0-90F3-4A1C-BBE1-A912D4C1EFFB}" srcOrd="7" destOrd="0" presId="urn:microsoft.com/office/officeart/2005/8/layout/vList5"/>
    <dgm:cxn modelId="{F23540C9-51AD-4381-87A9-2167A8BFCFD0}" type="presParOf" srcId="{78CA138C-FADB-4994-BF84-7706E71923A4}" destId="{D7B35495-FAE6-4C82-829F-1AD5EE2D8B5A}" srcOrd="8" destOrd="0" presId="urn:microsoft.com/office/officeart/2005/8/layout/vList5"/>
    <dgm:cxn modelId="{8E672185-1948-4ADC-8937-16D1430EA21D}" type="presParOf" srcId="{D7B35495-FAE6-4C82-829F-1AD5EE2D8B5A}" destId="{84DC6AE2-7133-43E3-A09A-005FE1779A7B}" srcOrd="0" destOrd="0" presId="urn:microsoft.com/office/officeart/2005/8/layout/vList5"/>
    <dgm:cxn modelId="{187CEC1D-9C02-4F8F-B3DD-E24E133931CD}" type="presParOf" srcId="{D7B35495-FAE6-4C82-829F-1AD5EE2D8B5A}" destId="{884F7FFA-9543-4325-BA64-E398CE3740A6}" srcOrd="1" destOrd="0" presId="urn:microsoft.com/office/officeart/2005/8/layout/vList5"/>
  </dgm:cxnLst>
  <dgm:bg/>
  <dgm:whole>
    <a:ln>
      <a:solidFill>
        <a:srgbClr val="1F4E78"/>
      </a:solidFill>
    </a:ln>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56F3276-B11D-497E-8F58-4E29D1641DD1}">
      <dsp:nvSpPr>
        <dsp:cNvPr id="0" name=""/>
        <dsp:cNvSpPr/>
      </dsp:nvSpPr>
      <dsp:spPr>
        <a:xfrm rot="5400000">
          <a:off x="2865664" y="-817047"/>
          <a:ext cx="1917966" cy="4042520"/>
        </a:xfrm>
        <a:prstGeom prst="round2SameRect">
          <a:avLst/>
        </a:prstGeom>
        <a:solidFill>
          <a:schemeClr val="accent3">
            <a:tint val="40000"/>
            <a:alpha val="90000"/>
            <a:hueOff val="0"/>
            <a:satOff val="0"/>
            <a:lumOff val="0"/>
            <a:alphaOff val="0"/>
          </a:schemeClr>
        </a:solidFill>
        <a:ln w="12700" cap="flat" cmpd="sng" algn="ctr">
          <a:solidFill>
            <a:schemeClr val="accent3">
              <a:tint val="40000"/>
              <a:alpha val="9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en-US" sz="1200" kern="1200" noProof="0" dirty="0"/>
            <a:t>National policies</a:t>
          </a:r>
        </a:p>
        <a:p>
          <a:pPr marL="114300" lvl="1" indent="-114300" algn="l" defTabSz="533400">
            <a:lnSpc>
              <a:spcPct val="90000"/>
            </a:lnSpc>
            <a:spcBef>
              <a:spcPct val="0"/>
            </a:spcBef>
            <a:spcAft>
              <a:spcPct val="15000"/>
            </a:spcAft>
            <a:buChar char="•"/>
          </a:pPr>
          <a:r>
            <a:rPr lang="en-US" sz="1200" kern="1200" noProof="0" dirty="0"/>
            <a:t>Laws and regulation</a:t>
          </a:r>
        </a:p>
      </dsp:txBody>
      <dsp:txXfrm rot="-5400000">
        <a:off x="1803388" y="338856"/>
        <a:ext cx="3948893" cy="1730712"/>
      </dsp:txXfrm>
    </dsp:sp>
    <dsp:sp modelId="{FFCAD9BC-FBDF-4872-845A-43AE7A0B6BA2}">
      <dsp:nvSpPr>
        <dsp:cNvPr id="0" name=""/>
        <dsp:cNvSpPr/>
      </dsp:nvSpPr>
      <dsp:spPr>
        <a:xfrm>
          <a:off x="470530" y="5483"/>
          <a:ext cx="1332856" cy="2397458"/>
        </a:xfrm>
        <a:prstGeom prst="roundRect">
          <a:avLst/>
        </a:prstGeom>
        <a:solidFill>
          <a:schemeClr val="accent3">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26670" rIns="53340" bIns="26670" numCol="1" spcCol="1270" anchor="ctr" anchorCtr="0">
          <a:noAutofit/>
        </a:bodyPr>
        <a:lstStyle/>
        <a:p>
          <a:pPr marL="0" lvl="0" indent="0" algn="ctr" defTabSz="622300">
            <a:lnSpc>
              <a:spcPct val="90000"/>
            </a:lnSpc>
            <a:spcBef>
              <a:spcPct val="0"/>
            </a:spcBef>
            <a:spcAft>
              <a:spcPct val="35000"/>
            </a:spcAft>
            <a:buNone/>
          </a:pPr>
          <a:r>
            <a:rPr lang="en-US" sz="1400" kern="1200" noProof="0" dirty="0"/>
            <a:t>Ministry  in charge of irrigation</a:t>
          </a:r>
        </a:p>
      </dsp:txBody>
      <dsp:txXfrm>
        <a:off x="535595" y="70548"/>
        <a:ext cx="1202726" cy="2267328"/>
      </dsp:txXfrm>
    </dsp:sp>
    <dsp:sp modelId="{D1135AA8-7DD4-4A32-86ED-615734B0BC54}">
      <dsp:nvSpPr>
        <dsp:cNvPr id="0" name=""/>
        <dsp:cNvSpPr/>
      </dsp:nvSpPr>
      <dsp:spPr>
        <a:xfrm rot="5400000">
          <a:off x="2865664" y="1700283"/>
          <a:ext cx="1917966" cy="4042520"/>
        </a:xfrm>
        <a:prstGeom prst="round2SameRect">
          <a:avLst/>
        </a:prstGeom>
        <a:solidFill>
          <a:schemeClr val="accent3">
            <a:tint val="40000"/>
            <a:alpha val="90000"/>
            <a:hueOff val="507285"/>
            <a:satOff val="25000"/>
            <a:lumOff val="445"/>
            <a:alphaOff val="0"/>
          </a:schemeClr>
        </a:solidFill>
        <a:ln w="12700" cap="flat" cmpd="sng" algn="ctr">
          <a:solidFill>
            <a:schemeClr val="accent3">
              <a:tint val="40000"/>
              <a:alpha val="90000"/>
              <a:hueOff val="507285"/>
              <a:satOff val="25000"/>
              <a:lumOff val="445"/>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en-US" sz="1200" kern="1200" noProof="0" dirty="0"/>
            <a:t>XXX</a:t>
          </a:r>
        </a:p>
      </dsp:txBody>
      <dsp:txXfrm rot="-5400000">
        <a:off x="1803388" y="2856187"/>
        <a:ext cx="3948893" cy="1730712"/>
      </dsp:txXfrm>
    </dsp:sp>
    <dsp:sp modelId="{37315861-A41A-477F-8C89-BF581C2572B0}">
      <dsp:nvSpPr>
        <dsp:cNvPr id="0" name=""/>
        <dsp:cNvSpPr/>
      </dsp:nvSpPr>
      <dsp:spPr>
        <a:xfrm>
          <a:off x="470530" y="2522814"/>
          <a:ext cx="1332856" cy="2397458"/>
        </a:xfrm>
        <a:prstGeom prst="roundRect">
          <a:avLst/>
        </a:prstGeom>
        <a:solidFill>
          <a:schemeClr val="accent3">
            <a:hueOff val="677650"/>
            <a:satOff val="25000"/>
            <a:lumOff val="-3676"/>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26670" rIns="53340" bIns="26670" numCol="1" spcCol="1270" anchor="ctr" anchorCtr="0">
          <a:noAutofit/>
        </a:bodyPr>
        <a:lstStyle/>
        <a:p>
          <a:pPr marL="0" lvl="0" indent="0" algn="ctr" defTabSz="622300">
            <a:lnSpc>
              <a:spcPct val="90000"/>
            </a:lnSpc>
            <a:spcBef>
              <a:spcPct val="0"/>
            </a:spcBef>
            <a:spcAft>
              <a:spcPct val="35000"/>
            </a:spcAft>
            <a:buNone/>
          </a:pPr>
          <a:r>
            <a:rPr lang="en-US" sz="1400" kern="1200" noProof="0" dirty="0"/>
            <a:t>National level: Irrigation authority</a:t>
          </a:r>
        </a:p>
      </dsp:txBody>
      <dsp:txXfrm>
        <a:off x="535595" y="2587879"/>
        <a:ext cx="1202726" cy="2267328"/>
      </dsp:txXfrm>
    </dsp:sp>
    <dsp:sp modelId="{835DE74A-2193-463A-BC7E-5847F8E18B08}">
      <dsp:nvSpPr>
        <dsp:cNvPr id="0" name=""/>
        <dsp:cNvSpPr/>
      </dsp:nvSpPr>
      <dsp:spPr>
        <a:xfrm rot="5400000">
          <a:off x="2865664" y="4217614"/>
          <a:ext cx="1917966" cy="4042520"/>
        </a:xfrm>
        <a:prstGeom prst="round2SameRect">
          <a:avLst/>
        </a:prstGeom>
        <a:solidFill>
          <a:schemeClr val="accent3">
            <a:tint val="40000"/>
            <a:alpha val="90000"/>
            <a:hueOff val="1014570"/>
            <a:satOff val="50000"/>
            <a:lumOff val="890"/>
            <a:alphaOff val="0"/>
          </a:schemeClr>
        </a:solidFill>
        <a:ln w="12700" cap="flat" cmpd="sng" algn="ctr">
          <a:solidFill>
            <a:schemeClr val="accent3">
              <a:tint val="40000"/>
              <a:alpha val="90000"/>
              <a:hueOff val="1014570"/>
              <a:satOff val="50000"/>
              <a:lumOff val="89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fr-FR" sz="1200" kern="1200"/>
            <a:t>XXX</a:t>
          </a:r>
        </a:p>
      </dsp:txBody>
      <dsp:txXfrm rot="-5400000">
        <a:off x="1803388" y="5373518"/>
        <a:ext cx="3948893" cy="1730712"/>
      </dsp:txXfrm>
    </dsp:sp>
    <dsp:sp modelId="{2FDCE066-21F4-4341-BBDF-BCADD1EB1C1E}">
      <dsp:nvSpPr>
        <dsp:cNvPr id="0" name=""/>
        <dsp:cNvSpPr/>
      </dsp:nvSpPr>
      <dsp:spPr>
        <a:xfrm>
          <a:off x="470530" y="5040145"/>
          <a:ext cx="1332856" cy="2397458"/>
        </a:xfrm>
        <a:prstGeom prst="roundRect">
          <a:avLst/>
        </a:prstGeom>
        <a:solidFill>
          <a:schemeClr val="accent3">
            <a:hueOff val="1355300"/>
            <a:satOff val="50000"/>
            <a:lumOff val="-7353"/>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26670" rIns="53340" bIns="26670" numCol="1" spcCol="1270" anchor="ctr" anchorCtr="0">
          <a:noAutofit/>
        </a:bodyPr>
        <a:lstStyle/>
        <a:p>
          <a:pPr marL="0" lvl="0" indent="0" algn="ctr" defTabSz="622300">
            <a:lnSpc>
              <a:spcPct val="90000"/>
            </a:lnSpc>
            <a:spcBef>
              <a:spcPct val="0"/>
            </a:spcBef>
            <a:spcAft>
              <a:spcPct val="35000"/>
            </a:spcAft>
            <a:buNone/>
          </a:pPr>
          <a:r>
            <a:rPr lang="fr-FR" sz="1400" kern="1200"/>
            <a:t>Regional level: Regional offices</a:t>
          </a:r>
        </a:p>
      </dsp:txBody>
      <dsp:txXfrm>
        <a:off x="535595" y="5105210"/>
        <a:ext cx="1202726" cy="2267328"/>
      </dsp:txXfrm>
    </dsp:sp>
    <dsp:sp modelId="{2C009988-56DA-4B8C-B8F1-43A3DB4DE086}">
      <dsp:nvSpPr>
        <dsp:cNvPr id="0" name=""/>
        <dsp:cNvSpPr/>
      </dsp:nvSpPr>
      <dsp:spPr>
        <a:xfrm rot="5400000">
          <a:off x="2865664" y="6734946"/>
          <a:ext cx="1917966" cy="4042520"/>
        </a:xfrm>
        <a:prstGeom prst="round2SameRect">
          <a:avLst/>
        </a:prstGeom>
        <a:solidFill>
          <a:schemeClr val="accent3">
            <a:tint val="40000"/>
            <a:alpha val="90000"/>
            <a:hueOff val="1521856"/>
            <a:satOff val="75000"/>
            <a:lumOff val="1334"/>
            <a:alphaOff val="0"/>
          </a:schemeClr>
        </a:solidFill>
        <a:ln w="12700" cap="flat" cmpd="sng" algn="ctr">
          <a:solidFill>
            <a:schemeClr val="accent3">
              <a:tint val="40000"/>
              <a:alpha val="90000"/>
              <a:hueOff val="1521856"/>
              <a:satOff val="75000"/>
              <a:lumOff val="1334"/>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en-US" sz="1200" kern="1200" noProof="0" dirty="0"/>
            <a:t>XXX</a:t>
          </a:r>
        </a:p>
        <a:p>
          <a:pPr marL="114300" lvl="1" indent="-114300" algn="l" defTabSz="533400">
            <a:lnSpc>
              <a:spcPct val="90000"/>
            </a:lnSpc>
            <a:spcBef>
              <a:spcPct val="0"/>
            </a:spcBef>
            <a:spcAft>
              <a:spcPct val="15000"/>
            </a:spcAft>
            <a:buChar char="•"/>
          </a:pPr>
          <a:endParaRPr lang="fr-FR" sz="1200" kern="1200"/>
        </a:p>
      </dsp:txBody>
      <dsp:txXfrm rot="-5400000">
        <a:off x="1803388" y="7890850"/>
        <a:ext cx="3948893" cy="1730712"/>
      </dsp:txXfrm>
    </dsp:sp>
    <dsp:sp modelId="{27BDADB0-7A1E-4C12-8E02-AC890E309EAC}">
      <dsp:nvSpPr>
        <dsp:cNvPr id="0" name=""/>
        <dsp:cNvSpPr/>
      </dsp:nvSpPr>
      <dsp:spPr>
        <a:xfrm>
          <a:off x="470530" y="7557477"/>
          <a:ext cx="1332856" cy="2397458"/>
        </a:xfrm>
        <a:prstGeom prst="roundRect">
          <a:avLst/>
        </a:prstGeom>
        <a:solidFill>
          <a:schemeClr val="accent3">
            <a:hueOff val="2032949"/>
            <a:satOff val="75000"/>
            <a:lumOff val="-11029"/>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26670" rIns="53340" bIns="26670" numCol="1" spcCol="1270" anchor="ctr" anchorCtr="0">
          <a:noAutofit/>
        </a:bodyPr>
        <a:lstStyle/>
        <a:p>
          <a:pPr marL="0" lvl="0" indent="0" algn="ctr" defTabSz="622300">
            <a:lnSpc>
              <a:spcPct val="90000"/>
            </a:lnSpc>
            <a:spcBef>
              <a:spcPct val="0"/>
            </a:spcBef>
            <a:spcAft>
              <a:spcPct val="35000"/>
            </a:spcAft>
            <a:buNone/>
          </a:pPr>
          <a:r>
            <a:rPr lang="en-US" sz="1400" kern="1200" noProof="0" dirty="0"/>
            <a:t>Local level: Local services</a:t>
          </a:r>
        </a:p>
      </dsp:txBody>
      <dsp:txXfrm>
        <a:off x="535595" y="7622542"/>
        <a:ext cx="1202726" cy="2267328"/>
      </dsp:txXfrm>
    </dsp:sp>
    <dsp:sp modelId="{884F7FFA-9543-4325-BA64-E398CE3740A6}">
      <dsp:nvSpPr>
        <dsp:cNvPr id="0" name=""/>
        <dsp:cNvSpPr/>
      </dsp:nvSpPr>
      <dsp:spPr>
        <a:xfrm rot="5400000">
          <a:off x="2865664" y="9252277"/>
          <a:ext cx="1917966" cy="4042520"/>
        </a:xfrm>
        <a:prstGeom prst="round2SameRect">
          <a:avLst/>
        </a:prstGeom>
        <a:solidFill>
          <a:schemeClr val="accent3">
            <a:tint val="40000"/>
            <a:alpha val="90000"/>
            <a:hueOff val="2029141"/>
            <a:satOff val="100000"/>
            <a:lumOff val="1779"/>
            <a:alphaOff val="0"/>
          </a:schemeClr>
        </a:solidFill>
        <a:ln w="12700" cap="flat" cmpd="sng" algn="ctr">
          <a:solidFill>
            <a:schemeClr val="accent3">
              <a:tint val="40000"/>
              <a:alpha val="90000"/>
              <a:hueOff val="2029141"/>
              <a:satOff val="100000"/>
              <a:lumOff val="1779"/>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en-US" sz="1200" kern="1200" noProof="0" dirty="0"/>
            <a:t>XXX</a:t>
          </a:r>
        </a:p>
      </dsp:txBody>
      <dsp:txXfrm rot="-5400000">
        <a:off x="1803388" y="10408181"/>
        <a:ext cx="3948893" cy="1730712"/>
      </dsp:txXfrm>
    </dsp:sp>
    <dsp:sp modelId="{84DC6AE2-7133-43E3-A09A-005FE1779A7B}">
      <dsp:nvSpPr>
        <dsp:cNvPr id="0" name=""/>
        <dsp:cNvSpPr/>
      </dsp:nvSpPr>
      <dsp:spPr>
        <a:xfrm>
          <a:off x="470530" y="10074808"/>
          <a:ext cx="1332856" cy="2397458"/>
        </a:xfrm>
        <a:prstGeom prst="roundRect">
          <a:avLst/>
        </a:prstGeom>
        <a:solidFill>
          <a:schemeClr val="accent3">
            <a:hueOff val="2710599"/>
            <a:satOff val="100000"/>
            <a:lumOff val="-14706"/>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26670" rIns="53340" bIns="26670" numCol="1" spcCol="1270" anchor="ctr" anchorCtr="0">
          <a:noAutofit/>
        </a:bodyPr>
        <a:lstStyle/>
        <a:p>
          <a:pPr marL="0" lvl="0" indent="0" algn="ctr" defTabSz="622300">
            <a:lnSpc>
              <a:spcPct val="90000"/>
            </a:lnSpc>
            <a:spcBef>
              <a:spcPct val="0"/>
            </a:spcBef>
            <a:spcAft>
              <a:spcPct val="35000"/>
            </a:spcAft>
            <a:buNone/>
          </a:pPr>
          <a:r>
            <a:rPr lang="en-US" sz="1400" kern="1200" noProof="0" dirty="0"/>
            <a:t>Water Users Organizations</a:t>
          </a:r>
        </a:p>
      </dsp:txBody>
      <dsp:txXfrm>
        <a:off x="535595" y="10139873"/>
        <a:ext cx="1202726" cy="2267328"/>
      </dsp:txXfrm>
    </dsp:sp>
  </dsp:spTree>
</dsp:drawing>
</file>

<file path=xl/diagrams/layout1.xml><?xml version="1.0" encoding="utf-8"?>
<dgm:layoutDef xmlns:dgm="http://schemas.openxmlformats.org/drawingml/2006/diagram" xmlns:a="http://schemas.openxmlformats.org/drawingml/2006/main" uniqueId="urn:microsoft.com/office/officeart/2005/8/layout/vList5">
  <dgm:title val=""/>
  <dgm:desc val=""/>
  <dgm:catLst>
    <dgm:cat type="list" pri="15000"/>
    <dgm:cat type="convert" pri="2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T"/>
          <dgm:param type="nodeHorzAlign" val="l"/>
        </dgm:alg>
      </dgm:if>
      <dgm:else name="Name3">
        <dgm:alg type="lin">
          <dgm:param type="linDir" val="fromT"/>
          <dgm:param type="nodeHorzAlign" val="r"/>
        </dgm:alg>
      </dgm:else>
    </dgm:choose>
    <dgm:shape xmlns:r="http://schemas.openxmlformats.org/officeDocument/2006/relationships" r:blip="">
      <dgm:adjLst/>
    </dgm:shape>
    <dgm:presOf/>
    <dgm:constrLst>
      <dgm:constr type="h" for="ch" forName="linNode" refType="h"/>
      <dgm:constr type="w" for="ch" forName="linNode" refType="w"/>
      <dgm:constr type="h" for="ch" forName="sp" refType="h" fact="0.05"/>
      <dgm:constr type="primFontSz" for="des" forName="parentText" op="equ" val="65"/>
      <dgm:constr type="secFontSz" for="des" forName="descendantText" op="equ"/>
    </dgm:constrLst>
    <dgm:ruleLst/>
    <dgm:forEach name="Name4" axis="ch" ptType="node">
      <dgm:layoutNode name="linNode">
        <dgm:choose name="Name5">
          <dgm:if name="Name6" func="var" arg="dir" op="equ" val="norm">
            <dgm:alg type="lin">
              <dgm:param type="linDir" val="fromL"/>
            </dgm:alg>
          </dgm:if>
          <dgm:else name="Name7">
            <dgm:alg type="lin">
              <dgm:param type="linDir" val="fromR"/>
            </dgm:alg>
          </dgm:else>
        </dgm:choose>
        <dgm:shape xmlns:r="http://schemas.openxmlformats.org/officeDocument/2006/relationships" r:blip="">
          <dgm:adjLst/>
        </dgm:shape>
        <dgm:presOf/>
        <dgm:constrLst>
          <dgm:constr type="w" for="ch" forName="parentText" refType="w" fact="0.36"/>
          <dgm:constr type="w" for="ch" forName="descendantText" refType="w" fact="0.64"/>
          <dgm:constr type="h" for="ch" forName="parentText" refType="h"/>
          <dgm:constr type="h" for="ch" forName="descendantText" refType="h" refFor="ch" refForName="parentText" fact="0.8"/>
        </dgm:constrLst>
        <dgm:ruleLst/>
        <dgm:layoutNode name="parentText">
          <dgm:varLst>
            <dgm:chMax val="1"/>
            <dgm:bulletEnabled val="1"/>
          </dgm:varLst>
          <dgm:alg type="tx"/>
          <dgm:shape xmlns:r="http://schemas.openxmlformats.org/officeDocument/2006/relationships" type="roundRect" r:blip="" zOrderOff="3">
            <dgm:adjLst/>
          </dgm:shape>
          <dgm:presOf axis="self" ptType="node"/>
          <dgm:constrLst>
            <dgm:constr type="tMarg" refType="primFontSz" fact="0.15"/>
            <dgm:constr type="bMarg" refType="primFontSz" fact="0.15"/>
            <dgm:constr type="lMarg" refType="primFontSz" fact="0.3"/>
            <dgm:constr type="rMarg" refType="primFontSz" fact="0.3"/>
          </dgm:constrLst>
          <dgm:ruleLst>
            <dgm:rule type="primFontSz" val="5" fact="NaN" max="NaN"/>
          </dgm:ruleLst>
        </dgm:layoutNode>
        <dgm:choose name="Name8">
          <dgm:if name="Name9" axis="ch" ptType="node" func="cnt" op="gte" val="1">
            <dgm:layoutNode name="descendantText" styleLbl="alignAccFollowNode1">
              <dgm:varLst>
                <dgm:bulletEnabled val="1"/>
              </dgm:varLst>
              <dgm:alg type="tx">
                <dgm:param type="stBulletLvl" val="1"/>
                <dgm:param type="txAnchorVertCh" val="mid"/>
              </dgm:alg>
              <dgm:choose name="Name10">
                <dgm:if name="Name11" func="var" arg="dir" op="equ" val="norm">
                  <dgm:shape xmlns:r="http://schemas.openxmlformats.org/officeDocument/2006/relationships" rot="90" type="round2SameRect" r:blip="">
                    <dgm:adjLst/>
                  </dgm:shape>
                </dgm:if>
                <dgm:else name="Name12">
                  <dgm:shape xmlns:r="http://schemas.openxmlformats.org/officeDocument/2006/relationships" rot="-90" type="round2SameRect" r:blip="">
                    <dgm:adjLst/>
                  </dgm:shape>
                </dgm:else>
              </dgm:choose>
              <dgm:presOf axis="des" ptType="node"/>
              <dgm:constrLst>
                <dgm:constr type="secFontSz" val="65"/>
                <dgm:constr type="primFontSz" refType="secFontSz"/>
                <dgm:constr type="lMarg" refType="secFontSz" fact="0.3"/>
                <dgm:constr type="rMarg" refType="secFontSz" fact="0.3"/>
                <dgm:constr type="tMarg" refType="secFontSz" fact="0.15"/>
                <dgm:constr type="bMarg" refType="secFontSz" fact="0.15"/>
              </dgm:constrLst>
              <dgm:ruleLst>
                <dgm:rule type="secFontSz" val="5" fact="NaN" max="NaN"/>
              </dgm:ruleLst>
            </dgm:layoutNode>
          </dgm:if>
          <dgm:else name="Name13"/>
        </dgm:choose>
      </dgm:layoutNode>
      <dgm:forEach name="Name14" axis="followSib" ptType="sibTrans" cnt="1">
        <dgm:layoutNode name="sp">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hyperlink" Target="#Glossary!A1"/><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4.svg"/><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chart" Target="../charts/chart3.xml"/><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4.png"/><Relationship Id="rId3" Type="http://schemas.openxmlformats.org/officeDocument/2006/relationships/chart" Target="../charts/chart4.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image" Target="../media/image23.png"/><Relationship Id="rId16" Type="http://schemas.openxmlformats.org/officeDocument/2006/relationships/chart" Target="../charts/chart17.xml"/><Relationship Id="rId20" Type="http://schemas.openxmlformats.org/officeDocument/2006/relationships/image" Target="../media/image15.png"/><Relationship Id="rId1" Type="http://schemas.openxmlformats.org/officeDocument/2006/relationships/image" Target="../media/image22.png"/><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microsoft.com/office/2007/relationships/hdphoto" Target="../media/hdphoto1.wdp"/><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2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109765</xdr:colOff>
      <xdr:row>0</xdr:row>
      <xdr:rowOff>601889</xdr:rowOff>
    </xdr:from>
    <xdr:to>
      <xdr:col>0</xdr:col>
      <xdr:colOff>717098</xdr:colOff>
      <xdr:row>1</xdr:row>
      <xdr:rowOff>68035</xdr:rowOff>
    </xdr:to>
    <xdr:sp macro="[0]!Click_Home" textlink="">
      <xdr:nvSpPr>
        <xdr:cNvPr id="25" name="TextBox 24">
          <a:extLst>
            <a:ext uri="{FF2B5EF4-FFF2-40B4-BE49-F238E27FC236}">
              <a16:creationId xmlns:a16="http://schemas.microsoft.com/office/drawing/2014/main" id="{00000000-0008-0000-0000-000019000000}"/>
            </a:ext>
          </a:extLst>
        </xdr:cNvPr>
        <xdr:cNvSpPr txBox="1"/>
      </xdr:nvSpPr>
      <xdr:spPr>
        <a:xfrm>
          <a:off x="109765" y="601889"/>
          <a:ext cx="607333" cy="296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50" b="1">
              <a:solidFill>
                <a:schemeClr val="bg1"/>
              </a:solidFill>
              <a:latin typeface="Arial Narrow" panose="020B0606020202030204" pitchFamily="34" charset="0"/>
            </a:rPr>
            <a:t>HOME</a:t>
          </a:r>
        </a:p>
      </xdr:txBody>
    </xdr:sp>
    <xdr:clientData/>
  </xdr:twoCellAnchor>
  <xdr:twoCellAnchor editAs="oneCell">
    <xdr:from>
      <xdr:col>0</xdr:col>
      <xdr:colOff>183245</xdr:colOff>
      <xdr:row>0</xdr:row>
      <xdr:rowOff>95251</xdr:rowOff>
    </xdr:from>
    <xdr:to>
      <xdr:col>0</xdr:col>
      <xdr:colOff>659496</xdr:colOff>
      <xdr:row>0</xdr:row>
      <xdr:rowOff>580490</xdr:rowOff>
    </xdr:to>
    <xdr:pic macro="[0]!Click_Home">
      <xdr:nvPicPr>
        <xdr:cNvPr id="46" name="Picture 45">
          <a:extLst>
            <a:ext uri="{FF2B5EF4-FFF2-40B4-BE49-F238E27FC236}">
              <a16:creationId xmlns:a16="http://schemas.microsoft.com/office/drawing/2014/main" id="{00000000-0008-0000-0000-00002E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83245" y="95251"/>
          <a:ext cx="476251" cy="485239"/>
        </a:xfrm>
        <a:prstGeom prst="ellipse">
          <a:avLst/>
        </a:prstGeom>
        <a:ln w="38100">
          <a:solidFill>
            <a:schemeClr val="bg1"/>
          </a:solidFill>
        </a:ln>
      </xdr:spPr>
    </xdr:pic>
    <xdr:clientData/>
  </xdr:twoCellAnchor>
  <xdr:twoCellAnchor editAs="oneCell">
    <xdr:from>
      <xdr:col>2</xdr:col>
      <xdr:colOff>10205357</xdr:colOff>
      <xdr:row>0</xdr:row>
      <xdr:rowOff>217714</xdr:rowOff>
    </xdr:from>
    <xdr:to>
      <xdr:col>2</xdr:col>
      <xdr:colOff>11760661</xdr:colOff>
      <xdr:row>0</xdr:row>
      <xdr:rowOff>572272</xdr:rowOff>
    </xdr:to>
    <xdr:pic>
      <xdr:nvPicPr>
        <xdr:cNvPr id="49" name="Picture 48">
          <a:extLst>
            <a:ext uri="{FF2B5EF4-FFF2-40B4-BE49-F238E27FC236}">
              <a16:creationId xmlns:a16="http://schemas.microsoft.com/office/drawing/2014/main" id="{00000000-0008-0000-0000-000031000000}"/>
            </a:ext>
          </a:extLst>
        </xdr:cNvPr>
        <xdr:cNvPicPr>
          <a:picLocks noChangeAspect="1" noChangeArrowheads="1"/>
        </xdr:cNvPicPr>
      </xdr:nvPicPr>
      <xdr:blipFill rotWithShape="1">
        <a:blip xmlns:r="http://schemas.openxmlformats.org/officeDocument/2006/relationships" r:embed="rId2" cstate="email">
          <a:biLevel thresh="50000"/>
          <a:extLst>
            <a:ext uri="{28A0092B-C50C-407E-A947-70E740481C1C}">
              <a14:useLocalDpi xmlns:a14="http://schemas.microsoft.com/office/drawing/2010/main"/>
            </a:ext>
          </a:extLst>
        </a:blip>
        <a:srcRect/>
        <a:stretch/>
      </xdr:blipFill>
      <xdr:spPr bwMode="auto">
        <a:xfrm>
          <a:off x="11389178" y="217714"/>
          <a:ext cx="1561654" cy="354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136072</xdr:colOff>
      <xdr:row>16</xdr:row>
      <xdr:rowOff>54428</xdr:rowOff>
    </xdr:from>
    <xdr:to>
      <xdr:col>1</xdr:col>
      <xdr:colOff>526011</xdr:colOff>
      <xdr:row>16</xdr:row>
      <xdr:rowOff>445860</xdr:rowOff>
    </xdr:to>
    <xdr:pic>
      <xdr:nvPicPr>
        <xdr:cNvPr id="8" name="Graphic 7" descr="Books">
          <a:hlinkClick xmlns:r="http://schemas.openxmlformats.org/officeDocument/2006/relationships" r:id="rId3"/>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 uri="{96DAC541-7B7A-43D3-8B79-37D633B846F1}">
              <asvg:svgBlip xmlns:asvg="http://schemas.microsoft.com/office/drawing/2016/SVG/main" r:embed="rId5"/>
            </a:ext>
          </a:extLst>
        </a:blip>
        <a:stretch>
          <a:fillRect/>
        </a:stretch>
      </xdr:blipFill>
      <xdr:spPr>
        <a:xfrm>
          <a:off x="979715" y="14178642"/>
          <a:ext cx="389939" cy="39143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2616200</xdr:colOff>
      <xdr:row>0</xdr:row>
      <xdr:rowOff>30957</xdr:rowOff>
    </xdr:from>
    <xdr:to>
      <xdr:col>4</xdr:col>
      <xdr:colOff>3792726</xdr:colOff>
      <xdr:row>0</xdr:row>
      <xdr:rowOff>293715</xdr:rowOff>
    </xdr:to>
    <xdr:pic>
      <xdr:nvPicPr>
        <xdr:cNvPr id="8" name="Picture 3">
          <a:extLst>
            <a:ext uri="{FF2B5EF4-FFF2-40B4-BE49-F238E27FC236}">
              <a16:creationId xmlns:a16="http://schemas.microsoft.com/office/drawing/2014/main" id="{00000000-0008-0000-1000-000008000000}"/>
            </a:ext>
          </a:extLst>
        </xdr:cNvPr>
        <xdr:cNvPicPr>
          <a:picLocks noChangeAspect="1" noChangeArrowheads="1"/>
        </xdr:cNvPicPr>
      </xdr:nvPicPr>
      <xdr:blipFill rotWithShape="1">
        <a:blip xmlns:r="http://schemas.openxmlformats.org/officeDocument/2006/relationships" r:embed="rId1" cstate="email">
          <a:biLevel thresh="50000"/>
          <a:extLst>
            <a:ext uri="{28A0092B-C50C-407E-A947-70E740481C1C}">
              <a14:useLocalDpi xmlns:a14="http://schemas.microsoft.com/office/drawing/2010/main"/>
            </a:ext>
          </a:extLst>
        </a:blip>
        <a:srcRect/>
        <a:stretch/>
      </xdr:blipFill>
      <xdr:spPr bwMode="auto">
        <a:xfrm>
          <a:off x="6959600" y="30957"/>
          <a:ext cx="1172716" cy="264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0</xdr:row>
      <xdr:rowOff>611413</xdr:rowOff>
    </xdr:from>
    <xdr:to>
      <xdr:col>0</xdr:col>
      <xdr:colOff>685438</xdr:colOff>
      <xdr:row>1</xdr:row>
      <xdr:rowOff>34833</xdr:rowOff>
    </xdr:to>
    <xdr:sp macro="[0]!Click_Home" textlink="">
      <xdr:nvSpPr>
        <xdr:cNvPr id="7" name="TextBox 6">
          <a:extLst>
            <a:ext uri="{FF2B5EF4-FFF2-40B4-BE49-F238E27FC236}">
              <a16:creationId xmlns:a16="http://schemas.microsoft.com/office/drawing/2014/main" id="{00000000-0008-0000-1000-000007000000}"/>
            </a:ext>
          </a:extLst>
        </xdr:cNvPr>
        <xdr:cNvSpPr txBox="1"/>
      </xdr:nvSpPr>
      <xdr:spPr>
        <a:xfrm>
          <a:off x="95250" y="611413"/>
          <a:ext cx="590188" cy="261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50" b="1">
              <a:solidFill>
                <a:schemeClr val="bg1"/>
              </a:solidFill>
              <a:latin typeface="Arial Narrow" panose="020B0606020202030204" pitchFamily="34" charset="0"/>
            </a:rPr>
            <a:t>HOME</a:t>
          </a:r>
        </a:p>
      </xdr:txBody>
    </xdr:sp>
    <xdr:clientData/>
  </xdr:twoCellAnchor>
  <xdr:twoCellAnchor editAs="oneCell">
    <xdr:from>
      <xdr:col>0</xdr:col>
      <xdr:colOff>161110</xdr:colOff>
      <xdr:row>0</xdr:row>
      <xdr:rowOff>95250</xdr:rowOff>
    </xdr:from>
    <xdr:to>
      <xdr:col>0</xdr:col>
      <xdr:colOff>629741</xdr:colOff>
      <xdr:row>0</xdr:row>
      <xdr:rowOff>593824</xdr:rowOff>
    </xdr:to>
    <xdr:pic macro="[0]!Click_Home">
      <xdr:nvPicPr>
        <xdr:cNvPr id="9" name="Picture 8">
          <a:extLst>
            <a:ext uri="{FF2B5EF4-FFF2-40B4-BE49-F238E27FC236}">
              <a16:creationId xmlns:a16="http://schemas.microsoft.com/office/drawing/2014/main" id="{00000000-0008-0000-1000-000009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61110" y="95250"/>
          <a:ext cx="464821" cy="494764"/>
        </a:xfrm>
        <a:prstGeom prst="ellipse">
          <a:avLst/>
        </a:prstGeom>
        <a:ln w="38100">
          <a:solidFill>
            <a:schemeClr val="bg1"/>
          </a:solid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258535</xdr:colOff>
      <xdr:row>0</xdr:row>
      <xdr:rowOff>679448</xdr:rowOff>
    </xdr:from>
    <xdr:to>
      <xdr:col>0</xdr:col>
      <xdr:colOff>848723</xdr:colOff>
      <xdr:row>0</xdr:row>
      <xdr:rowOff>941068</xdr:rowOff>
    </xdr:to>
    <xdr:sp macro="[0]!Click_Home" textlink="">
      <xdr:nvSpPr>
        <xdr:cNvPr id="4" name="TextBox 3">
          <a:extLst>
            <a:ext uri="{FF2B5EF4-FFF2-40B4-BE49-F238E27FC236}">
              <a16:creationId xmlns:a16="http://schemas.microsoft.com/office/drawing/2014/main" id="{00000000-0008-0000-1100-000004000000}"/>
            </a:ext>
          </a:extLst>
        </xdr:cNvPr>
        <xdr:cNvSpPr txBox="1"/>
      </xdr:nvSpPr>
      <xdr:spPr>
        <a:xfrm>
          <a:off x="258535" y="679448"/>
          <a:ext cx="590188" cy="261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50" b="1">
              <a:solidFill>
                <a:schemeClr val="bg1"/>
              </a:solidFill>
              <a:latin typeface="Arial Narrow" panose="020B0606020202030204" pitchFamily="34" charset="0"/>
            </a:rPr>
            <a:t>HOME</a:t>
          </a:r>
        </a:p>
      </xdr:txBody>
    </xdr:sp>
    <xdr:clientData/>
  </xdr:twoCellAnchor>
  <xdr:twoCellAnchor editAs="oneCell">
    <xdr:from>
      <xdr:col>0</xdr:col>
      <xdr:colOff>324395</xdr:colOff>
      <xdr:row>0</xdr:row>
      <xdr:rowOff>163285</xdr:rowOff>
    </xdr:from>
    <xdr:to>
      <xdr:col>0</xdr:col>
      <xdr:colOff>779691</xdr:colOff>
      <xdr:row>0</xdr:row>
      <xdr:rowOff>667574</xdr:rowOff>
    </xdr:to>
    <xdr:pic macro="[0]!Click_Home">
      <xdr:nvPicPr>
        <xdr:cNvPr id="5" name="Picture 4">
          <a:extLst>
            <a:ext uri="{FF2B5EF4-FFF2-40B4-BE49-F238E27FC236}">
              <a16:creationId xmlns:a16="http://schemas.microsoft.com/office/drawing/2014/main" id="{00000000-0008-0000-1100-000005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24395" y="163285"/>
          <a:ext cx="464821" cy="494764"/>
        </a:xfrm>
        <a:prstGeom prst="ellipse">
          <a:avLst/>
        </a:prstGeom>
        <a:ln w="38100">
          <a:solidFill>
            <a:schemeClr val="bg1"/>
          </a:solid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981075</xdr:colOff>
      <xdr:row>7</xdr:row>
      <xdr:rowOff>82550</xdr:rowOff>
    </xdr:from>
    <xdr:to>
      <xdr:col>5</xdr:col>
      <xdr:colOff>228600</xdr:colOff>
      <xdr:row>7</xdr:row>
      <xdr:rowOff>533400</xdr:rowOff>
    </xdr:to>
    <xdr:sp macro="[0]!createOneHundredDayPlan" textlink="">
      <xdr:nvSpPr>
        <xdr:cNvPr id="6" name="Oval 5">
          <a:extLst>
            <a:ext uri="{FF2B5EF4-FFF2-40B4-BE49-F238E27FC236}">
              <a16:creationId xmlns:a16="http://schemas.microsoft.com/office/drawing/2014/main" id="{00000000-0008-0000-1200-000006000000}"/>
            </a:ext>
          </a:extLst>
        </xdr:cNvPr>
        <xdr:cNvSpPr/>
      </xdr:nvSpPr>
      <xdr:spPr>
        <a:xfrm>
          <a:off x="6677025" y="3530600"/>
          <a:ext cx="438150" cy="450850"/>
        </a:xfrm>
        <a:prstGeom prst="ellipse">
          <a:avLst/>
        </a:prstGeom>
        <a:solidFill>
          <a:srgbClr val="00B0F0"/>
        </a:solidFill>
        <a:ln>
          <a:solidFill>
            <a:schemeClr val="tx1">
              <a:lumMod val="75000"/>
              <a:lumOff val="25000"/>
            </a:schemeClr>
          </a:solid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114300</xdr:colOff>
      <xdr:row>0</xdr:row>
      <xdr:rowOff>44451</xdr:rowOff>
    </xdr:from>
    <xdr:to>
      <xdr:col>5</xdr:col>
      <xdr:colOff>1165414</xdr:colOff>
      <xdr:row>0</xdr:row>
      <xdr:rowOff>279363</xdr:rowOff>
    </xdr:to>
    <xdr:pic>
      <xdr:nvPicPr>
        <xdr:cNvPr id="7" name="Picture 3">
          <a:extLst>
            <a:ext uri="{FF2B5EF4-FFF2-40B4-BE49-F238E27FC236}">
              <a16:creationId xmlns:a16="http://schemas.microsoft.com/office/drawing/2014/main" id="{00000000-0008-0000-1200-000007000000}"/>
            </a:ext>
          </a:extLst>
        </xdr:cNvPr>
        <xdr:cNvPicPr>
          <a:picLocks noChangeAspect="1" noChangeArrowheads="1"/>
        </xdr:cNvPicPr>
      </xdr:nvPicPr>
      <xdr:blipFill rotWithShape="1">
        <a:blip xmlns:r="http://schemas.openxmlformats.org/officeDocument/2006/relationships" r:embed="rId1" cstate="email">
          <a:biLevel thresh="50000"/>
          <a:extLst>
            <a:ext uri="{28A0092B-C50C-407E-A947-70E740481C1C}">
              <a14:useLocalDpi xmlns:a14="http://schemas.microsoft.com/office/drawing/2010/main"/>
            </a:ext>
          </a:extLst>
        </a:blip>
        <a:srcRect/>
        <a:stretch/>
      </xdr:blipFill>
      <xdr:spPr bwMode="auto">
        <a:xfrm>
          <a:off x="7000875" y="44451"/>
          <a:ext cx="1047304" cy="232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0</xdr:row>
      <xdr:rowOff>592363</xdr:rowOff>
    </xdr:from>
    <xdr:to>
      <xdr:col>0</xdr:col>
      <xdr:colOff>685438</xdr:colOff>
      <xdr:row>1</xdr:row>
      <xdr:rowOff>15783</xdr:rowOff>
    </xdr:to>
    <xdr:sp macro="[0]!Click_Home" textlink="">
      <xdr:nvSpPr>
        <xdr:cNvPr id="8" name="TextBox 7">
          <a:extLst>
            <a:ext uri="{FF2B5EF4-FFF2-40B4-BE49-F238E27FC236}">
              <a16:creationId xmlns:a16="http://schemas.microsoft.com/office/drawing/2014/main" id="{00000000-0008-0000-1200-000008000000}"/>
            </a:ext>
          </a:extLst>
        </xdr:cNvPr>
        <xdr:cNvSpPr txBox="1"/>
      </xdr:nvSpPr>
      <xdr:spPr>
        <a:xfrm>
          <a:off x="95250" y="592363"/>
          <a:ext cx="590188" cy="261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50" b="1">
              <a:solidFill>
                <a:schemeClr val="bg1"/>
              </a:solidFill>
              <a:latin typeface="Arial Narrow" panose="020B0606020202030204" pitchFamily="34" charset="0"/>
            </a:rPr>
            <a:t>HOME</a:t>
          </a:r>
        </a:p>
      </xdr:txBody>
    </xdr:sp>
    <xdr:clientData/>
  </xdr:twoCellAnchor>
  <xdr:twoCellAnchor editAs="oneCell">
    <xdr:from>
      <xdr:col>0</xdr:col>
      <xdr:colOff>161110</xdr:colOff>
      <xdr:row>0</xdr:row>
      <xdr:rowOff>76200</xdr:rowOff>
    </xdr:from>
    <xdr:to>
      <xdr:col>0</xdr:col>
      <xdr:colOff>629741</xdr:colOff>
      <xdr:row>0</xdr:row>
      <xdr:rowOff>570964</xdr:rowOff>
    </xdr:to>
    <xdr:pic macro="[0]!Click_Home">
      <xdr:nvPicPr>
        <xdr:cNvPr id="9" name="Picture 8">
          <a:extLst>
            <a:ext uri="{FF2B5EF4-FFF2-40B4-BE49-F238E27FC236}">
              <a16:creationId xmlns:a16="http://schemas.microsoft.com/office/drawing/2014/main" id="{00000000-0008-0000-1200-000009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61110" y="76200"/>
          <a:ext cx="464821" cy="494764"/>
        </a:xfrm>
        <a:prstGeom prst="ellipse">
          <a:avLst/>
        </a:prstGeom>
        <a:ln w="38100">
          <a:solidFill>
            <a:schemeClr val="bg1"/>
          </a:solid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178596</xdr:colOff>
      <xdr:row>0</xdr:row>
      <xdr:rowOff>100806</xdr:rowOff>
    </xdr:from>
    <xdr:to>
      <xdr:col>2</xdr:col>
      <xdr:colOff>211274</xdr:colOff>
      <xdr:row>3</xdr:row>
      <xdr:rowOff>18732</xdr:rowOff>
    </xdr:to>
    <xdr:pic>
      <xdr:nvPicPr>
        <xdr:cNvPr id="8" name="Picture 7">
          <a:extLst>
            <a:ext uri="{FF2B5EF4-FFF2-40B4-BE49-F238E27FC236}">
              <a16:creationId xmlns:a16="http://schemas.microsoft.com/office/drawing/2014/main" id="{00000000-0008-0000-1300-000008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78596" y="100806"/>
          <a:ext cx="556553" cy="560387"/>
        </a:xfrm>
        <a:prstGeom prst="ellipse">
          <a:avLst/>
        </a:prstGeom>
        <a:ln w="38100">
          <a:solidFill>
            <a:schemeClr val="bg1"/>
          </a:solidFill>
        </a:ln>
      </xdr:spPr>
    </xdr:pic>
    <xdr:clientData/>
  </xdr:twoCellAnchor>
  <xdr:twoCellAnchor>
    <xdr:from>
      <xdr:col>2</xdr:col>
      <xdr:colOff>0</xdr:colOff>
      <xdr:row>36</xdr:row>
      <xdr:rowOff>76200</xdr:rowOff>
    </xdr:from>
    <xdr:to>
      <xdr:col>22</xdr:col>
      <xdr:colOff>114300</xdr:colOff>
      <xdr:row>46</xdr:row>
      <xdr:rowOff>104775</xdr:rowOff>
    </xdr:to>
    <xdr:graphicFrame macro="">
      <xdr:nvGraphicFramePr>
        <xdr:cNvPr id="4" name="Chart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19</xdr:col>
      <xdr:colOff>47625</xdr:colOff>
      <xdr:row>0</xdr:row>
      <xdr:rowOff>66676</xdr:rowOff>
    </xdr:from>
    <xdr:to>
      <xdr:col>23</xdr:col>
      <xdr:colOff>53975</xdr:colOff>
      <xdr:row>1</xdr:row>
      <xdr:rowOff>112404</xdr:rowOff>
    </xdr:to>
    <xdr:pic>
      <xdr:nvPicPr>
        <xdr:cNvPr id="5" name="Picture 4">
          <a:extLst>
            <a:ext uri="{FF2B5EF4-FFF2-40B4-BE49-F238E27FC236}">
              <a16:creationId xmlns:a16="http://schemas.microsoft.com/office/drawing/2014/main" id="{00000000-0008-0000-1300-000005000000}"/>
            </a:ext>
          </a:extLst>
        </xdr:cNvPr>
        <xdr:cNvPicPr>
          <a:picLocks noChangeAspect="1" noChangeArrowheads="1"/>
        </xdr:cNvPicPr>
      </xdr:nvPicPr>
      <xdr:blipFill rotWithShape="1">
        <a:blip xmlns:r="http://schemas.openxmlformats.org/officeDocument/2006/relationships" r:embed="rId3" cstate="email">
          <a:biLevel thresh="50000"/>
          <a:extLst>
            <a:ext uri="{28A0092B-C50C-407E-A947-70E740481C1C}">
              <a14:useLocalDpi xmlns:a14="http://schemas.microsoft.com/office/drawing/2010/main"/>
            </a:ext>
          </a:extLst>
        </a:blip>
        <a:srcRect/>
        <a:stretch/>
      </xdr:blipFill>
      <xdr:spPr bwMode="auto">
        <a:xfrm>
          <a:off x="4933950" y="66676"/>
          <a:ext cx="1035050" cy="226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176893</xdr:colOff>
      <xdr:row>0</xdr:row>
      <xdr:rowOff>231322</xdr:rowOff>
    </xdr:from>
    <xdr:to>
      <xdr:col>0</xdr:col>
      <xdr:colOff>733446</xdr:colOff>
      <xdr:row>0</xdr:row>
      <xdr:rowOff>788534</xdr:rowOff>
    </xdr:to>
    <xdr:pic>
      <xdr:nvPicPr>
        <xdr:cNvPr id="7" name="Picture 6">
          <a:extLst>
            <a:ext uri="{FF2B5EF4-FFF2-40B4-BE49-F238E27FC236}">
              <a16:creationId xmlns:a16="http://schemas.microsoft.com/office/drawing/2014/main" id="{00000000-0008-0000-1400-000007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76893" y="231322"/>
          <a:ext cx="553378" cy="554037"/>
        </a:xfrm>
        <a:prstGeom prst="ellipse">
          <a:avLst/>
        </a:prstGeom>
        <a:ln w="38100">
          <a:solidFill>
            <a:schemeClr val="bg1"/>
          </a:solid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2609850</xdr:colOff>
      <xdr:row>0</xdr:row>
      <xdr:rowOff>76200</xdr:rowOff>
    </xdr:from>
    <xdr:to>
      <xdr:col>3</xdr:col>
      <xdr:colOff>3782566</xdr:colOff>
      <xdr:row>0</xdr:row>
      <xdr:rowOff>340863</xdr:rowOff>
    </xdr:to>
    <xdr:pic>
      <xdr:nvPicPr>
        <xdr:cNvPr id="5" name="Picture 3">
          <a:extLst>
            <a:ext uri="{FF2B5EF4-FFF2-40B4-BE49-F238E27FC236}">
              <a16:creationId xmlns:a16="http://schemas.microsoft.com/office/drawing/2014/main" id="{00000000-0008-0000-1600-000005000000}"/>
            </a:ext>
          </a:extLst>
        </xdr:cNvPr>
        <xdr:cNvPicPr>
          <a:picLocks noChangeAspect="1" noChangeArrowheads="1"/>
        </xdr:cNvPicPr>
      </xdr:nvPicPr>
      <xdr:blipFill rotWithShape="1">
        <a:blip xmlns:r="http://schemas.openxmlformats.org/officeDocument/2006/relationships" r:embed="rId1" cstate="email">
          <a:biLevel thresh="50000"/>
          <a:extLst>
            <a:ext uri="{28A0092B-C50C-407E-A947-70E740481C1C}">
              <a14:useLocalDpi xmlns:a14="http://schemas.microsoft.com/office/drawing/2010/main"/>
            </a:ext>
          </a:extLst>
        </a:blip>
        <a:srcRect/>
        <a:stretch/>
      </xdr:blipFill>
      <xdr:spPr bwMode="auto">
        <a:xfrm>
          <a:off x="7191375" y="76200"/>
          <a:ext cx="1172716" cy="264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104775</xdr:colOff>
      <xdr:row>0</xdr:row>
      <xdr:rowOff>620938</xdr:rowOff>
    </xdr:from>
    <xdr:to>
      <xdr:col>0</xdr:col>
      <xdr:colOff>694963</xdr:colOff>
      <xdr:row>0</xdr:row>
      <xdr:rowOff>882558</xdr:rowOff>
    </xdr:to>
    <xdr:sp macro="[0]!Click_Home" textlink="">
      <xdr:nvSpPr>
        <xdr:cNvPr id="6" name="TextBox 5">
          <a:extLst>
            <a:ext uri="{FF2B5EF4-FFF2-40B4-BE49-F238E27FC236}">
              <a16:creationId xmlns:a16="http://schemas.microsoft.com/office/drawing/2014/main" id="{00000000-0008-0000-1600-000006000000}"/>
            </a:ext>
          </a:extLst>
        </xdr:cNvPr>
        <xdr:cNvSpPr txBox="1"/>
      </xdr:nvSpPr>
      <xdr:spPr>
        <a:xfrm>
          <a:off x="104775" y="620938"/>
          <a:ext cx="590188" cy="261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50" b="1">
              <a:solidFill>
                <a:schemeClr val="bg1"/>
              </a:solidFill>
              <a:latin typeface="Arial Narrow" panose="020B0606020202030204" pitchFamily="34" charset="0"/>
            </a:rPr>
            <a:t>HOME</a:t>
          </a:r>
        </a:p>
      </xdr:txBody>
    </xdr:sp>
    <xdr:clientData/>
  </xdr:twoCellAnchor>
  <xdr:twoCellAnchor editAs="oneCell">
    <xdr:from>
      <xdr:col>0</xdr:col>
      <xdr:colOff>170635</xdr:colOff>
      <xdr:row>0</xdr:row>
      <xdr:rowOff>104775</xdr:rowOff>
    </xdr:from>
    <xdr:to>
      <xdr:col>0</xdr:col>
      <xdr:colOff>635456</xdr:colOff>
      <xdr:row>0</xdr:row>
      <xdr:rowOff>599539</xdr:rowOff>
    </xdr:to>
    <xdr:pic macro="[0]!Click_Home">
      <xdr:nvPicPr>
        <xdr:cNvPr id="7" name="Picture 6">
          <a:extLst>
            <a:ext uri="{FF2B5EF4-FFF2-40B4-BE49-F238E27FC236}">
              <a16:creationId xmlns:a16="http://schemas.microsoft.com/office/drawing/2014/main" id="{00000000-0008-0000-1600-000007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70635" y="104775"/>
          <a:ext cx="464821" cy="494764"/>
        </a:xfrm>
        <a:prstGeom prst="ellipse">
          <a:avLst/>
        </a:prstGeom>
        <a:ln w="38100">
          <a:solidFill>
            <a:schemeClr val="bg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598169</xdr:rowOff>
    </xdr:from>
    <xdr:to>
      <xdr:col>0</xdr:col>
      <xdr:colOff>273845</xdr:colOff>
      <xdr:row>0</xdr:row>
      <xdr:rowOff>59531</xdr:rowOff>
    </xdr:to>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0" y="598169"/>
          <a:ext cx="21034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50" b="1">
              <a:latin typeface="Arial Narrow" panose="020B0606020202030204" pitchFamily="34" charset="0"/>
            </a:rPr>
            <a:t>Home</a:t>
          </a:r>
        </a:p>
      </xdr:txBody>
    </xdr:sp>
    <xdr:clientData/>
  </xdr:twoCellAnchor>
  <mc:AlternateContent xmlns:mc="http://schemas.openxmlformats.org/markup-compatibility/2006">
    <mc:Choice xmlns:a14="http://schemas.microsoft.com/office/drawing/2010/main" Requires="a14">
      <xdr:twoCellAnchor editAs="oneCell">
        <xdr:from>
          <xdr:col>4</xdr:col>
          <xdr:colOff>1143000</xdr:colOff>
          <xdr:row>7</xdr:row>
          <xdr:rowOff>38100</xdr:rowOff>
        </xdr:from>
        <xdr:to>
          <xdr:col>5</xdr:col>
          <xdr:colOff>190500</xdr:colOff>
          <xdr:row>7</xdr:row>
          <xdr:rowOff>228600</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1700-000001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1409700</xdr:colOff>
          <xdr:row>7</xdr:row>
          <xdr:rowOff>38100</xdr:rowOff>
        </xdr:from>
        <xdr:to>
          <xdr:col>8</xdr:col>
          <xdr:colOff>1666875</xdr:colOff>
          <xdr:row>7</xdr:row>
          <xdr:rowOff>219075</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1700-000002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1409700</xdr:colOff>
          <xdr:row>7</xdr:row>
          <xdr:rowOff>28575</xdr:rowOff>
        </xdr:from>
        <xdr:to>
          <xdr:col>9</xdr:col>
          <xdr:colOff>1676400</xdr:colOff>
          <xdr:row>7</xdr:row>
          <xdr:rowOff>219075</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1700-000003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1409700</xdr:colOff>
          <xdr:row>7</xdr:row>
          <xdr:rowOff>28575</xdr:rowOff>
        </xdr:from>
        <xdr:to>
          <xdr:col>10</xdr:col>
          <xdr:colOff>1676400</xdr:colOff>
          <xdr:row>7</xdr:row>
          <xdr:rowOff>219075</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1700-000004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1362075</xdr:colOff>
          <xdr:row>7</xdr:row>
          <xdr:rowOff>28575</xdr:rowOff>
        </xdr:from>
        <xdr:to>
          <xdr:col>11</xdr:col>
          <xdr:colOff>1600200</xdr:colOff>
          <xdr:row>7</xdr:row>
          <xdr:rowOff>219075</xdr:rowOff>
        </xdr:to>
        <xdr:sp macro="" textlink="">
          <xdr:nvSpPr>
            <xdr:cNvPr id="40965" name="Check Box 5" hidden="1">
              <a:extLst>
                <a:ext uri="{63B3BB69-23CF-44E3-9099-C40C66FF867C}">
                  <a14:compatExt spid="_x0000_s40965"/>
                </a:ext>
                <a:ext uri="{FF2B5EF4-FFF2-40B4-BE49-F238E27FC236}">
                  <a16:creationId xmlns:a16="http://schemas.microsoft.com/office/drawing/2014/main" id="{00000000-0008-0000-1700-000005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1676400</xdr:colOff>
          <xdr:row>7</xdr:row>
          <xdr:rowOff>38100</xdr:rowOff>
        </xdr:from>
        <xdr:to>
          <xdr:col>6</xdr:col>
          <xdr:colOff>1933575</xdr:colOff>
          <xdr:row>7</xdr:row>
          <xdr:rowOff>228600</xdr:rowOff>
        </xdr:to>
        <xdr:sp macro="" textlink="">
          <xdr:nvSpPr>
            <xdr:cNvPr id="40966" name="Check Box 6" hidden="1">
              <a:extLst>
                <a:ext uri="{63B3BB69-23CF-44E3-9099-C40C66FF867C}">
                  <a14:compatExt spid="_x0000_s40966"/>
                </a:ext>
                <a:ext uri="{FF2B5EF4-FFF2-40B4-BE49-F238E27FC236}">
                  <a16:creationId xmlns:a16="http://schemas.microsoft.com/office/drawing/2014/main" id="{00000000-0008-0000-1700-000006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1133475</xdr:colOff>
          <xdr:row>9</xdr:row>
          <xdr:rowOff>0</xdr:rowOff>
        </xdr:from>
        <xdr:to>
          <xdr:col>5</xdr:col>
          <xdr:colOff>152400</xdr:colOff>
          <xdr:row>9</xdr:row>
          <xdr:rowOff>219075</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1700-000007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1409700</xdr:colOff>
          <xdr:row>9</xdr:row>
          <xdr:rowOff>38100</xdr:rowOff>
        </xdr:from>
        <xdr:to>
          <xdr:col>8</xdr:col>
          <xdr:colOff>1676400</xdr:colOff>
          <xdr:row>9</xdr:row>
          <xdr:rowOff>219075</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1700-000008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1409700</xdr:colOff>
          <xdr:row>9</xdr:row>
          <xdr:rowOff>28575</xdr:rowOff>
        </xdr:from>
        <xdr:to>
          <xdr:col>9</xdr:col>
          <xdr:colOff>1676400</xdr:colOff>
          <xdr:row>9</xdr:row>
          <xdr:rowOff>219075</xdr:rowOff>
        </xdr:to>
        <xdr:sp macro="" textlink="">
          <xdr:nvSpPr>
            <xdr:cNvPr id="40969" name="Check Box 9" hidden="1">
              <a:extLst>
                <a:ext uri="{63B3BB69-23CF-44E3-9099-C40C66FF867C}">
                  <a14:compatExt spid="_x0000_s40969"/>
                </a:ext>
                <a:ext uri="{FF2B5EF4-FFF2-40B4-BE49-F238E27FC236}">
                  <a16:creationId xmlns:a16="http://schemas.microsoft.com/office/drawing/2014/main" id="{00000000-0008-0000-1700-000009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1409700</xdr:colOff>
          <xdr:row>9</xdr:row>
          <xdr:rowOff>28575</xdr:rowOff>
        </xdr:from>
        <xdr:to>
          <xdr:col>10</xdr:col>
          <xdr:colOff>1676400</xdr:colOff>
          <xdr:row>9</xdr:row>
          <xdr:rowOff>219075</xdr:rowOff>
        </xdr:to>
        <xdr:sp macro="" textlink="">
          <xdr:nvSpPr>
            <xdr:cNvPr id="40970" name="Check Box 10" hidden="1">
              <a:extLst>
                <a:ext uri="{63B3BB69-23CF-44E3-9099-C40C66FF867C}">
                  <a14:compatExt spid="_x0000_s40970"/>
                </a:ext>
                <a:ext uri="{FF2B5EF4-FFF2-40B4-BE49-F238E27FC236}">
                  <a16:creationId xmlns:a16="http://schemas.microsoft.com/office/drawing/2014/main" id="{00000000-0008-0000-1700-00000A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1362075</xdr:colOff>
          <xdr:row>9</xdr:row>
          <xdr:rowOff>28575</xdr:rowOff>
        </xdr:from>
        <xdr:to>
          <xdr:col>11</xdr:col>
          <xdr:colOff>1600200</xdr:colOff>
          <xdr:row>9</xdr:row>
          <xdr:rowOff>219075</xdr:rowOff>
        </xdr:to>
        <xdr:sp macro="" textlink="">
          <xdr:nvSpPr>
            <xdr:cNvPr id="40971" name="Check Box 11" hidden="1">
              <a:extLst>
                <a:ext uri="{63B3BB69-23CF-44E3-9099-C40C66FF867C}">
                  <a14:compatExt spid="_x0000_s40971"/>
                </a:ext>
                <a:ext uri="{FF2B5EF4-FFF2-40B4-BE49-F238E27FC236}">
                  <a16:creationId xmlns:a16="http://schemas.microsoft.com/office/drawing/2014/main" id="{00000000-0008-0000-1700-00000B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1676400</xdr:colOff>
          <xdr:row>9</xdr:row>
          <xdr:rowOff>38100</xdr:rowOff>
        </xdr:from>
        <xdr:to>
          <xdr:col>6</xdr:col>
          <xdr:colOff>1933575</xdr:colOff>
          <xdr:row>9</xdr:row>
          <xdr:rowOff>228600</xdr:rowOff>
        </xdr:to>
        <xdr:sp macro="" textlink="">
          <xdr:nvSpPr>
            <xdr:cNvPr id="40972" name="Check Box 12" hidden="1">
              <a:extLst>
                <a:ext uri="{63B3BB69-23CF-44E3-9099-C40C66FF867C}">
                  <a14:compatExt spid="_x0000_s40972"/>
                </a:ext>
                <a:ext uri="{FF2B5EF4-FFF2-40B4-BE49-F238E27FC236}">
                  <a16:creationId xmlns:a16="http://schemas.microsoft.com/office/drawing/2014/main" id="{00000000-0008-0000-1700-00000C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1133475</xdr:colOff>
          <xdr:row>11</xdr:row>
          <xdr:rowOff>0</xdr:rowOff>
        </xdr:from>
        <xdr:to>
          <xdr:col>5</xdr:col>
          <xdr:colOff>152400</xdr:colOff>
          <xdr:row>11</xdr:row>
          <xdr:rowOff>219075</xdr:rowOff>
        </xdr:to>
        <xdr:sp macro="" textlink="">
          <xdr:nvSpPr>
            <xdr:cNvPr id="40973" name="Check Box 13" hidden="1">
              <a:extLst>
                <a:ext uri="{63B3BB69-23CF-44E3-9099-C40C66FF867C}">
                  <a14:compatExt spid="_x0000_s40973"/>
                </a:ext>
                <a:ext uri="{FF2B5EF4-FFF2-40B4-BE49-F238E27FC236}">
                  <a16:creationId xmlns:a16="http://schemas.microsoft.com/office/drawing/2014/main" id="{00000000-0008-0000-1700-00000D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1409700</xdr:colOff>
          <xdr:row>11</xdr:row>
          <xdr:rowOff>38100</xdr:rowOff>
        </xdr:from>
        <xdr:to>
          <xdr:col>8</xdr:col>
          <xdr:colOff>1676400</xdr:colOff>
          <xdr:row>11</xdr:row>
          <xdr:rowOff>219075</xdr:rowOff>
        </xdr:to>
        <xdr:sp macro="" textlink="">
          <xdr:nvSpPr>
            <xdr:cNvPr id="40974" name="Check Box 14" hidden="1">
              <a:extLst>
                <a:ext uri="{63B3BB69-23CF-44E3-9099-C40C66FF867C}">
                  <a14:compatExt spid="_x0000_s40974"/>
                </a:ext>
                <a:ext uri="{FF2B5EF4-FFF2-40B4-BE49-F238E27FC236}">
                  <a16:creationId xmlns:a16="http://schemas.microsoft.com/office/drawing/2014/main" id="{00000000-0008-0000-1700-00000E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1409700</xdr:colOff>
          <xdr:row>11</xdr:row>
          <xdr:rowOff>28575</xdr:rowOff>
        </xdr:from>
        <xdr:to>
          <xdr:col>9</xdr:col>
          <xdr:colOff>1676400</xdr:colOff>
          <xdr:row>11</xdr:row>
          <xdr:rowOff>219075</xdr:rowOff>
        </xdr:to>
        <xdr:sp macro="" textlink="">
          <xdr:nvSpPr>
            <xdr:cNvPr id="40975" name="Check Box 15" hidden="1">
              <a:extLst>
                <a:ext uri="{63B3BB69-23CF-44E3-9099-C40C66FF867C}">
                  <a14:compatExt spid="_x0000_s40975"/>
                </a:ext>
                <a:ext uri="{FF2B5EF4-FFF2-40B4-BE49-F238E27FC236}">
                  <a16:creationId xmlns:a16="http://schemas.microsoft.com/office/drawing/2014/main" id="{00000000-0008-0000-1700-00000F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1409700</xdr:colOff>
          <xdr:row>11</xdr:row>
          <xdr:rowOff>28575</xdr:rowOff>
        </xdr:from>
        <xdr:to>
          <xdr:col>10</xdr:col>
          <xdr:colOff>1676400</xdr:colOff>
          <xdr:row>11</xdr:row>
          <xdr:rowOff>219075</xdr:rowOff>
        </xdr:to>
        <xdr:sp macro="" textlink="">
          <xdr:nvSpPr>
            <xdr:cNvPr id="40976" name="Check Box 16" hidden="1">
              <a:extLst>
                <a:ext uri="{63B3BB69-23CF-44E3-9099-C40C66FF867C}">
                  <a14:compatExt spid="_x0000_s40976"/>
                </a:ext>
                <a:ext uri="{FF2B5EF4-FFF2-40B4-BE49-F238E27FC236}">
                  <a16:creationId xmlns:a16="http://schemas.microsoft.com/office/drawing/2014/main" id="{00000000-0008-0000-1700-000010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1362075</xdr:colOff>
          <xdr:row>11</xdr:row>
          <xdr:rowOff>28575</xdr:rowOff>
        </xdr:from>
        <xdr:to>
          <xdr:col>11</xdr:col>
          <xdr:colOff>1600200</xdr:colOff>
          <xdr:row>11</xdr:row>
          <xdr:rowOff>219075</xdr:rowOff>
        </xdr:to>
        <xdr:sp macro="" textlink="">
          <xdr:nvSpPr>
            <xdr:cNvPr id="40977" name="Check Box 17" hidden="1">
              <a:extLst>
                <a:ext uri="{63B3BB69-23CF-44E3-9099-C40C66FF867C}">
                  <a14:compatExt spid="_x0000_s40977"/>
                </a:ext>
                <a:ext uri="{FF2B5EF4-FFF2-40B4-BE49-F238E27FC236}">
                  <a16:creationId xmlns:a16="http://schemas.microsoft.com/office/drawing/2014/main" id="{00000000-0008-0000-1700-000011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1676400</xdr:colOff>
          <xdr:row>11</xdr:row>
          <xdr:rowOff>38100</xdr:rowOff>
        </xdr:from>
        <xdr:to>
          <xdr:col>6</xdr:col>
          <xdr:colOff>1933575</xdr:colOff>
          <xdr:row>11</xdr:row>
          <xdr:rowOff>228600</xdr:rowOff>
        </xdr:to>
        <xdr:sp macro="" textlink="">
          <xdr:nvSpPr>
            <xdr:cNvPr id="40978" name="Check Box 18" hidden="1">
              <a:extLst>
                <a:ext uri="{63B3BB69-23CF-44E3-9099-C40C66FF867C}">
                  <a14:compatExt spid="_x0000_s40978"/>
                </a:ext>
                <a:ext uri="{FF2B5EF4-FFF2-40B4-BE49-F238E27FC236}">
                  <a16:creationId xmlns:a16="http://schemas.microsoft.com/office/drawing/2014/main" id="{00000000-0008-0000-1700-000012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1133475</xdr:colOff>
          <xdr:row>13</xdr:row>
          <xdr:rowOff>0</xdr:rowOff>
        </xdr:from>
        <xdr:to>
          <xdr:col>5</xdr:col>
          <xdr:colOff>152400</xdr:colOff>
          <xdr:row>13</xdr:row>
          <xdr:rowOff>219075</xdr:rowOff>
        </xdr:to>
        <xdr:sp macro="" textlink="">
          <xdr:nvSpPr>
            <xdr:cNvPr id="40979" name="Check Box 19" hidden="1">
              <a:extLst>
                <a:ext uri="{63B3BB69-23CF-44E3-9099-C40C66FF867C}">
                  <a14:compatExt spid="_x0000_s40979"/>
                </a:ext>
                <a:ext uri="{FF2B5EF4-FFF2-40B4-BE49-F238E27FC236}">
                  <a16:creationId xmlns:a16="http://schemas.microsoft.com/office/drawing/2014/main" id="{00000000-0008-0000-1700-000013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1409700</xdr:colOff>
          <xdr:row>13</xdr:row>
          <xdr:rowOff>38100</xdr:rowOff>
        </xdr:from>
        <xdr:to>
          <xdr:col>8</xdr:col>
          <xdr:colOff>1676400</xdr:colOff>
          <xdr:row>13</xdr:row>
          <xdr:rowOff>219075</xdr:rowOff>
        </xdr:to>
        <xdr:sp macro="" textlink="">
          <xdr:nvSpPr>
            <xdr:cNvPr id="40980" name="Check Box 20" hidden="1">
              <a:extLst>
                <a:ext uri="{63B3BB69-23CF-44E3-9099-C40C66FF867C}">
                  <a14:compatExt spid="_x0000_s40980"/>
                </a:ext>
                <a:ext uri="{FF2B5EF4-FFF2-40B4-BE49-F238E27FC236}">
                  <a16:creationId xmlns:a16="http://schemas.microsoft.com/office/drawing/2014/main" id="{00000000-0008-0000-1700-000014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1409700</xdr:colOff>
          <xdr:row>13</xdr:row>
          <xdr:rowOff>28575</xdr:rowOff>
        </xdr:from>
        <xdr:to>
          <xdr:col>9</xdr:col>
          <xdr:colOff>1676400</xdr:colOff>
          <xdr:row>13</xdr:row>
          <xdr:rowOff>219075</xdr:rowOff>
        </xdr:to>
        <xdr:sp macro="" textlink="">
          <xdr:nvSpPr>
            <xdr:cNvPr id="40981" name="Check Box 21" hidden="1">
              <a:extLst>
                <a:ext uri="{63B3BB69-23CF-44E3-9099-C40C66FF867C}">
                  <a14:compatExt spid="_x0000_s40981"/>
                </a:ext>
                <a:ext uri="{FF2B5EF4-FFF2-40B4-BE49-F238E27FC236}">
                  <a16:creationId xmlns:a16="http://schemas.microsoft.com/office/drawing/2014/main" id="{00000000-0008-0000-1700-000015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1409700</xdr:colOff>
          <xdr:row>13</xdr:row>
          <xdr:rowOff>28575</xdr:rowOff>
        </xdr:from>
        <xdr:to>
          <xdr:col>10</xdr:col>
          <xdr:colOff>1676400</xdr:colOff>
          <xdr:row>13</xdr:row>
          <xdr:rowOff>219075</xdr:rowOff>
        </xdr:to>
        <xdr:sp macro="" textlink="">
          <xdr:nvSpPr>
            <xdr:cNvPr id="40982" name="Check Box 22" hidden="1">
              <a:extLst>
                <a:ext uri="{63B3BB69-23CF-44E3-9099-C40C66FF867C}">
                  <a14:compatExt spid="_x0000_s40982"/>
                </a:ext>
                <a:ext uri="{FF2B5EF4-FFF2-40B4-BE49-F238E27FC236}">
                  <a16:creationId xmlns:a16="http://schemas.microsoft.com/office/drawing/2014/main" id="{00000000-0008-0000-1700-000016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1362075</xdr:colOff>
          <xdr:row>13</xdr:row>
          <xdr:rowOff>28575</xdr:rowOff>
        </xdr:from>
        <xdr:to>
          <xdr:col>11</xdr:col>
          <xdr:colOff>1600200</xdr:colOff>
          <xdr:row>13</xdr:row>
          <xdr:rowOff>219075</xdr:rowOff>
        </xdr:to>
        <xdr:sp macro="" textlink="">
          <xdr:nvSpPr>
            <xdr:cNvPr id="40983" name="Check Box 23" hidden="1">
              <a:extLst>
                <a:ext uri="{63B3BB69-23CF-44E3-9099-C40C66FF867C}">
                  <a14:compatExt spid="_x0000_s40983"/>
                </a:ext>
                <a:ext uri="{FF2B5EF4-FFF2-40B4-BE49-F238E27FC236}">
                  <a16:creationId xmlns:a16="http://schemas.microsoft.com/office/drawing/2014/main" id="{00000000-0008-0000-1700-000017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1676400</xdr:colOff>
          <xdr:row>13</xdr:row>
          <xdr:rowOff>38100</xdr:rowOff>
        </xdr:from>
        <xdr:to>
          <xdr:col>6</xdr:col>
          <xdr:colOff>1933575</xdr:colOff>
          <xdr:row>13</xdr:row>
          <xdr:rowOff>228600</xdr:rowOff>
        </xdr:to>
        <xdr:sp macro="" textlink="">
          <xdr:nvSpPr>
            <xdr:cNvPr id="40984" name="Check Box 24" hidden="1">
              <a:extLst>
                <a:ext uri="{63B3BB69-23CF-44E3-9099-C40C66FF867C}">
                  <a14:compatExt spid="_x0000_s40984"/>
                </a:ext>
                <a:ext uri="{FF2B5EF4-FFF2-40B4-BE49-F238E27FC236}">
                  <a16:creationId xmlns:a16="http://schemas.microsoft.com/office/drawing/2014/main" id="{00000000-0008-0000-1700-000018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1133475</xdr:colOff>
          <xdr:row>15</xdr:row>
          <xdr:rowOff>0</xdr:rowOff>
        </xdr:from>
        <xdr:to>
          <xdr:col>5</xdr:col>
          <xdr:colOff>152400</xdr:colOff>
          <xdr:row>15</xdr:row>
          <xdr:rowOff>219075</xdr:rowOff>
        </xdr:to>
        <xdr:sp macro="" textlink="">
          <xdr:nvSpPr>
            <xdr:cNvPr id="40985" name="Check Box 25" hidden="1">
              <a:extLst>
                <a:ext uri="{63B3BB69-23CF-44E3-9099-C40C66FF867C}">
                  <a14:compatExt spid="_x0000_s40985"/>
                </a:ext>
                <a:ext uri="{FF2B5EF4-FFF2-40B4-BE49-F238E27FC236}">
                  <a16:creationId xmlns:a16="http://schemas.microsoft.com/office/drawing/2014/main" id="{00000000-0008-0000-1700-000019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1409700</xdr:colOff>
          <xdr:row>15</xdr:row>
          <xdr:rowOff>38100</xdr:rowOff>
        </xdr:from>
        <xdr:to>
          <xdr:col>8</xdr:col>
          <xdr:colOff>1676400</xdr:colOff>
          <xdr:row>15</xdr:row>
          <xdr:rowOff>219075</xdr:rowOff>
        </xdr:to>
        <xdr:sp macro="" textlink="">
          <xdr:nvSpPr>
            <xdr:cNvPr id="40986" name="Check Box 26" hidden="1">
              <a:extLst>
                <a:ext uri="{63B3BB69-23CF-44E3-9099-C40C66FF867C}">
                  <a14:compatExt spid="_x0000_s40986"/>
                </a:ext>
                <a:ext uri="{FF2B5EF4-FFF2-40B4-BE49-F238E27FC236}">
                  <a16:creationId xmlns:a16="http://schemas.microsoft.com/office/drawing/2014/main" id="{00000000-0008-0000-1700-00001A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1409700</xdr:colOff>
          <xdr:row>15</xdr:row>
          <xdr:rowOff>28575</xdr:rowOff>
        </xdr:from>
        <xdr:to>
          <xdr:col>9</xdr:col>
          <xdr:colOff>1676400</xdr:colOff>
          <xdr:row>15</xdr:row>
          <xdr:rowOff>219075</xdr:rowOff>
        </xdr:to>
        <xdr:sp macro="" textlink="">
          <xdr:nvSpPr>
            <xdr:cNvPr id="40987" name="Check Box 27" hidden="1">
              <a:extLst>
                <a:ext uri="{63B3BB69-23CF-44E3-9099-C40C66FF867C}">
                  <a14:compatExt spid="_x0000_s40987"/>
                </a:ext>
                <a:ext uri="{FF2B5EF4-FFF2-40B4-BE49-F238E27FC236}">
                  <a16:creationId xmlns:a16="http://schemas.microsoft.com/office/drawing/2014/main" id="{00000000-0008-0000-1700-00001B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1409700</xdr:colOff>
          <xdr:row>15</xdr:row>
          <xdr:rowOff>28575</xdr:rowOff>
        </xdr:from>
        <xdr:to>
          <xdr:col>10</xdr:col>
          <xdr:colOff>1676400</xdr:colOff>
          <xdr:row>15</xdr:row>
          <xdr:rowOff>219075</xdr:rowOff>
        </xdr:to>
        <xdr:sp macro="" textlink="">
          <xdr:nvSpPr>
            <xdr:cNvPr id="40988" name="Check Box 28" hidden="1">
              <a:extLst>
                <a:ext uri="{63B3BB69-23CF-44E3-9099-C40C66FF867C}">
                  <a14:compatExt spid="_x0000_s40988"/>
                </a:ext>
                <a:ext uri="{FF2B5EF4-FFF2-40B4-BE49-F238E27FC236}">
                  <a16:creationId xmlns:a16="http://schemas.microsoft.com/office/drawing/2014/main" id="{00000000-0008-0000-1700-00001C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1362075</xdr:colOff>
          <xdr:row>15</xdr:row>
          <xdr:rowOff>28575</xdr:rowOff>
        </xdr:from>
        <xdr:to>
          <xdr:col>11</xdr:col>
          <xdr:colOff>1600200</xdr:colOff>
          <xdr:row>15</xdr:row>
          <xdr:rowOff>219075</xdr:rowOff>
        </xdr:to>
        <xdr:sp macro="" textlink="">
          <xdr:nvSpPr>
            <xdr:cNvPr id="40989" name="Check Box 29" hidden="1">
              <a:extLst>
                <a:ext uri="{63B3BB69-23CF-44E3-9099-C40C66FF867C}">
                  <a14:compatExt spid="_x0000_s40989"/>
                </a:ext>
                <a:ext uri="{FF2B5EF4-FFF2-40B4-BE49-F238E27FC236}">
                  <a16:creationId xmlns:a16="http://schemas.microsoft.com/office/drawing/2014/main" id="{00000000-0008-0000-1700-00001D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1676400</xdr:colOff>
          <xdr:row>15</xdr:row>
          <xdr:rowOff>38100</xdr:rowOff>
        </xdr:from>
        <xdr:to>
          <xdr:col>6</xdr:col>
          <xdr:colOff>1933575</xdr:colOff>
          <xdr:row>15</xdr:row>
          <xdr:rowOff>228600</xdr:rowOff>
        </xdr:to>
        <xdr:sp macro="" textlink="">
          <xdr:nvSpPr>
            <xdr:cNvPr id="40990" name="Check Box 30" hidden="1">
              <a:extLst>
                <a:ext uri="{63B3BB69-23CF-44E3-9099-C40C66FF867C}">
                  <a14:compatExt spid="_x0000_s40990"/>
                </a:ext>
                <a:ext uri="{FF2B5EF4-FFF2-40B4-BE49-F238E27FC236}">
                  <a16:creationId xmlns:a16="http://schemas.microsoft.com/office/drawing/2014/main" id="{00000000-0008-0000-1700-00001E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1133475</xdr:colOff>
          <xdr:row>17</xdr:row>
          <xdr:rowOff>0</xdr:rowOff>
        </xdr:from>
        <xdr:to>
          <xdr:col>5</xdr:col>
          <xdr:colOff>152400</xdr:colOff>
          <xdr:row>17</xdr:row>
          <xdr:rowOff>219075</xdr:rowOff>
        </xdr:to>
        <xdr:sp macro="" textlink="">
          <xdr:nvSpPr>
            <xdr:cNvPr id="40991" name="Check Box 31" hidden="1">
              <a:extLst>
                <a:ext uri="{63B3BB69-23CF-44E3-9099-C40C66FF867C}">
                  <a14:compatExt spid="_x0000_s40991"/>
                </a:ext>
                <a:ext uri="{FF2B5EF4-FFF2-40B4-BE49-F238E27FC236}">
                  <a16:creationId xmlns:a16="http://schemas.microsoft.com/office/drawing/2014/main" id="{00000000-0008-0000-1700-00001F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1409700</xdr:colOff>
          <xdr:row>17</xdr:row>
          <xdr:rowOff>38100</xdr:rowOff>
        </xdr:from>
        <xdr:to>
          <xdr:col>8</xdr:col>
          <xdr:colOff>1676400</xdr:colOff>
          <xdr:row>17</xdr:row>
          <xdr:rowOff>219075</xdr:rowOff>
        </xdr:to>
        <xdr:sp macro="" textlink="">
          <xdr:nvSpPr>
            <xdr:cNvPr id="40992" name="Check Box 32" hidden="1">
              <a:extLst>
                <a:ext uri="{63B3BB69-23CF-44E3-9099-C40C66FF867C}">
                  <a14:compatExt spid="_x0000_s40992"/>
                </a:ext>
                <a:ext uri="{FF2B5EF4-FFF2-40B4-BE49-F238E27FC236}">
                  <a16:creationId xmlns:a16="http://schemas.microsoft.com/office/drawing/2014/main" id="{00000000-0008-0000-1700-000020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1409700</xdr:colOff>
          <xdr:row>17</xdr:row>
          <xdr:rowOff>28575</xdr:rowOff>
        </xdr:from>
        <xdr:to>
          <xdr:col>9</xdr:col>
          <xdr:colOff>1676400</xdr:colOff>
          <xdr:row>17</xdr:row>
          <xdr:rowOff>219075</xdr:rowOff>
        </xdr:to>
        <xdr:sp macro="" textlink="">
          <xdr:nvSpPr>
            <xdr:cNvPr id="40993" name="Check Box 33" hidden="1">
              <a:extLst>
                <a:ext uri="{63B3BB69-23CF-44E3-9099-C40C66FF867C}">
                  <a14:compatExt spid="_x0000_s40993"/>
                </a:ext>
                <a:ext uri="{FF2B5EF4-FFF2-40B4-BE49-F238E27FC236}">
                  <a16:creationId xmlns:a16="http://schemas.microsoft.com/office/drawing/2014/main" id="{00000000-0008-0000-1700-000021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1409700</xdr:colOff>
          <xdr:row>17</xdr:row>
          <xdr:rowOff>28575</xdr:rowOff>
        </xdr:from>
        <xdr:to>
          <xdr:col>10</xdr:col>
          <xdr:colOff>1676400</xdr:colOff>
          <xdr:row>17</xdr:row>
          <xdr:rowOff>219075</xdr:rowOff>
        </xdr:to>
        <xdr:sp macro="" textlink="">
          <xdr:nvSpPr>
            <xdr:cNvPr id="40994" name="Check Box 34" hidden="1">
              <a:extLst>
                <a:ext uri="{63B3BB69-23CF-44E3-9099-C40C66FF867C}">
                  <a14:compatExt spid="_x0000_s40994"/>
                </a:ext>
                <a:ext uri="{FF2B5EF4-FFF2-40B4-BE49-F238E27FC236}">
                  <a16:creationId xmlns:a16="http://schemas.microsoft.com/office/drawing/2014/main" id="{00000000-0008-0000-1700-000022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1362075</xdr:colOff>
          <xdr:row>17</xdr:row>
          <xdr:rowOff>28575</xdr:rowOff>
        </xdr:from>
        <xdr:to>
          <xdr:col>11</xdr:col>
          <xdr:colOff>1600200</xdr:colOff>
          <xdr:row>17</xdr:row>
          <xdr:rowOff>219075</xdr:rowOff>
        </xdr:to>
        <xdr:sp macro="" textlink="">
          <xdr:nvSpPr>
            <xdr:cNvPr id="40995" name="Check Box 35" hidden="1">
              <a:extLst>
                <a:ext uri="{63B3BB69-23CF-44E3-9099-C40C66FF867C}">
                  <a14:compatExt spid="_x0000_s40995"/>
                </a:ext>
                <a:ext uri="{FF2B5EF4-FFF2-40B4-BE49-F238E27FC236}">
                  <a16:creationId xmlns:a16="http://schemas.microsoft.com/office/drawing/2014/main" id="{00000000-0008-0000-1700-000023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1676400</xdr:colOff>
          <xdr:row>17</xdr:row>
          <xdr:rowOff>38100</xdr:rowOff>
        </xdr:from>
        <xdr:to>
          <xdr:col>6</xdr:col>
          <xdr:colOff>1933575</xdr:colOff>
          <xdr:row>17</xdr:row>
          <xdr:rowOff>228600</xdr:rowOff>
        </xdr:to>
        <xdr:sp macro="" textlink="">
          <xdr:nvSpPr>
            <xdr:cNvPr id="40996" name="Check Box 36" hidden="1">
              <a:extLst>
                <a:ext uri="{63B3BB69-23CF-44E3-9099-C40C66FF867C}">
                  <a14:compatExt spid="_x0000_s40996"/>
                </a:ext>
                <a:ext uri="{FF2B5EF4-FFF2-40B4-BE49-F238E27FC236}">
                  <a16:creationId xmlns:a16="http://schemas.microsoft.com/office/drawing/2014/main" id="{00000000-0008-0000-1700-000024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1133475</xdr:colOff>
          <xdr:row>19</xdr:row>
          <xdr:rowOff>0</xdr:rowOff>
        </xdr:from>
        <xdr:to>
          <xdr:col>5</xdr:col>
          <xdr:colOff>152400</xdr:colOff>
          <xdr:row>20</xdr:row>
          <xdr:rowOff>28575</xdr:rowOff>
        </xdr:to>
        <xdr:sp macro="" textlink="">
          <xdr:nvSpPr>
            <xdr:cNvPr id="40997" name="Check Box 37" hidden="1">
              <a:extLst>
                <a:ext uri="{63B3BB69-23CF-44E3-9099-C40C66FF867C}">
                  <a14:compatExt spid="_x0000_s40997"/>
                </a:ext>
                <a:ext uri="{FF2B5EF4-FFF2-40B4-BE49-F238E27FC236}">
                  <a16:creationId xmlns:a16="http://schemas.microsoft.com/office/drawing/2014/main" id="{00000000-0008-0000-1700-000025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1409700</xdr:colOff>
          <xdr:row>19</xdr:row>
          <xdr:rowOff>38100</xdr:rowOff>
        </xdr:from>
        <xdr:to>
          <xdr:col>8</xdr:col>
          <xdr:colOff>1676400</xdr:colOff>
          <xdr:row>20</xdr:row>
          <xdr:rowOff>0</xdr:rowOff>
        </xdr:to>
        <xdr:sp macro="" textlink="">
          <xdr:nvSpPr>
            <xdr:cNvPr id="40998" name="Check Box 38" hidden="1">
              <a:extLst>
                <a:ext uri="{63B3BB69-23CF-44E3-9099-C40C66FF867C}">
                  <a14:compatExt spid="_x0000_s40998"/>
                </a:ext>
                <a:ext uri="{FF2B5EF4-FFF2-40B4-BE49-F238E27FC236}">
                  <a16:creationId xmlns:a16="http://schemas.microsoft.com/office/drawing/2014/main" id="{00000000-0008-0000-1700-000026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1409700</xdr:colOff>
          <xdr:row>19</xdr:row>
          <xdr:rowOff>28575</xdr:rowOff>
        </xdr:from>
        <xdr:to>
          <xdr:col>9</xdr:col>
          <xdr:colOff>1676400</xdr:colOff>
          <xdr:row>20</xdr:row>
          <xdr:rowOff>0</xdr:rowOff>
        </xdr:to>
        <xdr:sp macro="" textlink="">
          <xdr:nvSpPr>
            <xdr:cNvPr id="40999" name="Check Box 39" hidden="1">
              <a:extLst>
                <a:ext uri="{63B3BB69-23CF-44E3-9099-C40C66FF867C}">
                  <a14:compatExt spid="_x0000_s40999"/>
                </a:ext>
                <a:ext uri="{FF2B5EF4-FFF2-40B4-BE49-F238E27FC236}">
                  <a16:creationId xmlns:a16="http://schemas.microsoft.com/office/drawing/2014/main" id="{00000000-0008-0000-1700-000027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1409700</xdr:colOff>
          <xdr:row>19</xdr:row>
          <xdr:rowOff>28575</xdr:rowOff>
        </xdr:from>
        <xdr:to>
          <xdr:col>10</xdr:col>
          <xdr:colOff>1676400</xdr:colOff>
          <xdr:row>20</xdr:row>
          <xdr:rowOff>0</xdr:rowOff>
        </xdr:to>
        <xdr:sp macro="" textlink="">
          <xdr:nvSpPr>
            <xdr:cNvPr id="41000" name="Check Box 40" hidden="1">
              <a:extLst>
                <a:ext uri="{63B3BB69-23CF-44E3-9099-C40C66FF867C}">
                  <a14:compatExt spid="_x0000_s41000"/>
                </a:ext>
                <a:ext uri="{FF2B5EF4-FFF2-40B4-BE49-F238E27FC236}">
                  <a16:creationId xmlns:a16="http://schemas.microsoft.com/office/drawing/2014/main" id="{00000000-0008-0000-1700-000028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1362075</xdr:colOff>
          <xdr:row>19</xdr:row>
          <xdr:rowOff>28575</xdr:rowOff>
        </xdr:from>
        <xdr:to>
          <xdr:col>11</xdr:col>
          <xdr:colOff>1600200</xdr:colOff>
          <xdr:row>20</xdr:row>
          <xdr:rowOff>0</xdr:rowOff>
        </xdr:to>
        <xdr:sp macro="" textlink="">
          <xdr:nvSpPr>
            <xdr:cNvPr id="41001" name="Check Box 41" hidden="1">
              <a:extLst>
                <a:ext uri="{63B3BB69-23CF-44E3-9099-C40C66FF867C}">
                  <a14:compatExt spid="_x0000_s41001"/>
                </a:ext>
                <a:ext uri="{FF2B5EF4-FFF2-40B4-BE49-F238E27FC236}">
                  <a16:creationId xmlns:a16="http://schemas.microsoft.com/office/drawing/2014/main" id="{00000000-0008-0000-1700-000029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1676400</xdr:colOff>
          <xdr:row>19</xdr:row>
          <xdr:rowOff>38100</xdr:rowOff>
        </xdr:from>
        <xdr:to>
          <xdr:col>6</xdr:col>
          <xdr:colOff>1933575</xdr:colOff>
          <xdr:row>20</xdr:row>
          <xdr:rowOff>38100</xdr:rowOff>
        </xdr:to>
        <xdr:sp macro="" textlink="">
          <xdr:nvSpPr>
            <xdr:cNvPr id="41002" name="Check Box 42" hidden="1">
              <a:extLst>
                <a:ext uri="{63B3BB69-23CF-44E3-9099-C40C66FF867C}">
                  <a14:compatExt spid="_x0000_s41002"/>
                </a:ext>
                <a:ext uri="{FF2B5EF4-FFF2-40B4-BE49-F238E27FC236}">
                  <a16:creationId xmlns:a16="http://schemas.microsoft.com/office/drawing/2014/main" id="{00000000-0008-0000-1700-00002A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0</xdr:col>
      <xdr:colOff>149679</xdr:colOff>
      <xdr:row>0</xdr:row>
      <xdr:rowOff>611413</xdr:rowOff>
    </xdr:from>
    <xdr:to>
      <xdr:col>0</xdr:col>
      <xdr:colOff>739867</xdr:colOff>
      <xdr:row>1</xdr:row>
      <xdr:rowOff>2176</xdr:rowOff>
    </xdr:to>
    <xdr:sp macro="[0]!Click_Home" textlink="">
      <xdr:nvSpPr>
        <xdr:cNvPr id="47" name="TextBox 46">
          <a:extLst>
            <a:ext uri="{FF2B5EF4-FFF2-40B4-BE49-F238E27FC236}">
              <a16:creationId xmlns:a16="http://schemas.microsoft.com/office/drawing/2014/main" id="{00000000-0008-0000-1700-00002F000000}"/>
            </a:ext>
          </a:extLst>
        </xdr:cNvPr>
        <xdr:cNvSpPr txBox="1"/>
      </xdr:nvSpPr>
      <xdr:spPr>
        <a:xfrm>
          <a:off x="149679" y="611413"/>
          <a:ext cx="590188" cy="261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50" b="1">
              <a:solidFill>
                <a:schemeClr val="bg1"/>
              </a:solidFill>
              <a:latin typeface="Arial Narrow" panose="020B0606020202030204" pitchFamily="34" charset="0"/>
            </a:rPr>
            <a:t>HOME</a:t>
          </a:r>
        </a:p>
      </xdr:txBody>
    </xdr:sp>
    <xdr:clientData/>
  </xdr:twoCellAnchor>
  <xdr:twoCellAnchor editAs="oneCell">
    <xdr:from>
      <xdr:col>0</xdr:col>
      <xdr:colOff>215539</xdr:colOff>
      <xdr:row>0</xdr:row>
      <xdr:rowOff>95250</xdr:rowOff>
    </xdr:from>
    <xdr:to>
      <xdr:col>0</xdr:col>
      <xdr:colOff>670200</xdr:colOff>
      <xdr:row>0</xdr:row>
      <xdr:rowOff>593824</xdr:rowOff>
    </xdr:to>
    <xdr:pic macro="[0]!Click_Home">
      <xdr:nvPicPr>
        <xdr:cNvPr id="48" name="Picture 47">
          <a:extLst>
            <a:ext uri="{FF2B5EF4-FFF2-40B4-BE49-F238E27FC236}">
              <a16:creationId xmlns:a16="http://schemas.microsoft.com/office/drawing/2014/main" id="{00000000-0008-0000-1700-000030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215539" y="95250"/>
          <a:ext cx="464821" cy="494764"/>
        </a:xfrm>
        <a:prstGeom prst="ellipse">
          <a:avLst/>
        </a:prstGeom>
        <a:ln w="38100">
          <a:solidFill>
            <a:schemeClr val="bg1"/>
          </a:solidFill>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98424</xdr:colOff>
      <xdr:row>0</xdr:row>
      <xdr:rowOff>0</xdr:rowOff>
    </xdr:from>
    <xdr:to>
      <xdr:col>22</xdr:col>
      <xdr:colOff>229960</xdr:colOff>
      <xdr:row>19</xdr:row>
      <xdr:rowOff>163574</xdr:rowOff>
    </xdr:to>
    <xdr:sp macro="" textlink="">
      <xdr:nvSpPr>
        <xdr:cNvPr id="2" name="Rectangle 1">
          <a:extLst>
            <a:ext uri="{FF2B5EF4-FFF2-40B4-BE49-F238E27FC236}">
              <a16:creationId xmlns:a16="http://schemas.microsoft.com/office/drawing/2014/main" id="{00000000-0008-0000-1800-000002000000}"/>
            </a:ext>
          </a:extLst>
        </xdr:cNvPr>
        <xdr:cNvSpPr/>
      </xdr:nvSpPr>
      <xdr:spPr>
        <a:xfrm>
          <a:off x="3976460" y="0"/>
          <a:ext cx="1682750" cy="3551753"/>
        </a:xfrm>
        <a:prstGeom prst="rect">
          <a:avLst/>
        </a:prstGeom>
        <a:solidFill>
          <a:srgbClr val="000000">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1</xdr:col>
      <xdr:colOff>68035</xdr:colOff>
      <xdr:row>8</xdr:row>
      <xdr:rowOff>121538</xdr:rowOff>
    </xdr:from>
    <xdr:to>
      <xdr:col>23</xdr:col>
      <xdr:colOff>196395</xdr:colOff>
      <xdr:row>17</xdr:row>
      <xdr:rowOff>119353</xdr:rowOff>
    </xdr:to>
    <xdr:sp macro="" textlink="">
      <xdr:nvSpPr>
        <xdr:cNvPr id="3" name="Rectangle 2">
          <a:extLst>
            <a:ext uri="{FF2B5EF4-FFF2-40B4-BE49-F238E27FC236}">
              <a16:creationId xmlns:a16="http://schemas.microsoft.com/office/drawing/2014/main" id="{00000000-0008-0000-1800-000003000000}"/>
            </a:ext>
          </a:extLst>
        </xdr:cNvPr>
        <xdr:cNvSpPr/>
      </xdr:nvSpPr>
      <xdr:spPr>
        <a:xfrm>
          <a:off x="68035" y="1536681"/>
          <a:ext cx="5816146" cy="1589851"/>
        </a:xfrm>
        <a:prstGeom prst="rect">
          <a:avLst/>
        </a:prstGeom>
        <a:solidFill>
          <a:srgbClr val="000000">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211001</xdr:colOff>
      <xdr:row>11</xdr:row>
      <xdr:rowOff>112214</xdr:rowOff>
    </xdr:from>
    <xdr:to>
      <xdr:col>16</xdr:col>
      <xdr:colOff>98333</xdr:colOff>
      <xdr:row>17</xdr:row>
      <xdr:rowOff>11150</xdr:rowOff>
    </xdr:to>
    <xdr:sp macro="" textlink="">
      <xdr:nvSpPr>
        <xdr:cNvPr id="4" name="TextBox 3">
          <a:extLst>
            <a:ext uri="{FF2B5EF4-FFF2-40B4-BE49-F238E27FC236}">
              <a16:creationId xmlns:a16="http://schemas.microsoft.com/office/drawing/2014/main" id="{00000000-0008-0000-1800-000004000000}"/>
            </a:ext>
          </a:extLst>
        </xdr:cNvPr>
        <xdr:cNvSpPr txBox="1"/>
      </xdr:nvSpPr>
      <xdr:spPr>
        <a:xfrm>
          <a:off x="211001" y="2058035"/>
          <a:ext cx="3765368" cy="960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2000">
              <a:solidFill>
                <a:schemeClr val="bg1"/>
              </a:solidFill>
              <a:latin typeface="Impact" panose="020B0806030902050204" pitchFamily="34" charset="0"/>
            </a:rPr>
            <a:t>UTILITIES OF THE FUTURE</a:t>
          </a:r>
        </a:p>
        <a:p>
          <a:pPr algn="r"/>
          <a:r>
            <a:rPr lang="en-US" sz="2000">
              <a:solidFill>
                <a:schemeClr val="bg1"/>
              </a:solidFill>
              <a:latin typeface="Impact" panose="020B0806030902050204" pitchFamily="34" charset="0"/>
            </a:rPr>
            <a:t>Program</a:t>
          </a:r>
        </a:p>
        <a:p>
          <a:pPr algn="r"/>
          <a:r>
            <a:rPr lang="en-US" sz="1400">
              <a:solidFill>
                <a:schemeClr val="accent6"/>
              </a:solidFill>
              <a:latin typeface="Impact" panose="020B0806030902050204" pitchFamily="34" charset="0"/>
            </a:rPr>
            <a:t>Water Global  Practice</a:t>
          </a:r>
        </a:p>
      </xdr:txBody>
    </xdr:sp>
    <xdr:clientData/>
  </xdr:twoCellAnchor>
  <xdr:twoCellAnchor>
    <xdr:from>
      <xdr:col>1</xdr:col>
      <xdr:colOff>68035</xdr:colOff>
      <xdr:row>8</xdr:row>
      <xdr:rowOff>125267</xdr:rowOff>
    </xdr:from>
    <xdr:to>
      <xdr:col>16</xdr:col>
      <xdr:colOff>142874</xdr:colOff>
      <xdr:row>11</xdr:row>
      <xdr:rowOff>105228</xdr:rowOff>
    </xdr:to>
    <xdr:sp macro="" textlink="">
      <xdr:nvSpPr>
        <xdr:cNvPr id="5" name="TextBox 4">
          <a:extLst>
            <a:ext uri="{FF2B5EF4-FFF2-40B4-BE49-F238E27FC236}">
              <a16:creationId xmlns:a16="http://schemas.microsoft.com/office/drawing/2014/main" id="{00000000-0008-0000-1800-000005000000}"/>
            </a:ext>
          </a:extLst>
        </xdr:cNvPr>
        <xdr:cNvSpPr txBox="1"/>
      </xdr:nvSpPr>
      <xdr:spPr>
        <a:xfrm>
          <a:off x="68035" y="1540410"/>
          <a:ext cx="3952875" cy="510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2800">
              <a:solidFill>
                <a:srgbClr val="92D050"/>
              </a:solidFill>
              <a:latin typeface="Impact" panose="020B0806030902050204" pitchFamily="34" charset="0"/>
            </a:rPr>
            <a:t>5 YEARS STRATEGIC</a:t>
          </a:r>
          <a:r>
            <a:rPr lang="en-US" sz="2800" baseline="0">
              <a:solidFill>
                <a:srgbClr val="92D050"/>
              </a:solidFill>
              <a:latin typeface="Impact" panose="020B0806030902050204" pitchFamily="34" charset="0"/>
            </a:rPr>
            <a:t> </a:t>
          </a:r>
          <a:r>
            <a:rPr lang="en-US" sz="2800">
              <a:solidFill>
                <a:srgbClr val="92D050"/>
              </a:solidFill>
              <a:latin typeface="Impact" panose="020B0806030902050204" pitchFamily="34" charset="0"/>
            </a:rPr>
            <a:t>PLAN</a:t>
          </a:r>
          <a:endParaRPr lang="en-US" sz="1800">
            <a:solidFill>
              <a:srgbClr val="92D050"/>
            </a:solidFill>
            <a:latin typeface="Impact" panose="020B0806030902050204" pitchFamily="34" charset="0"/>
          </a:endParaRPr>
        </a:p>
      </xdr:txBody>
    </xdr:sp>
    <xdr:clientData/>
  </xdr:twoCellAnchor>
  <xdr:twoCellAnchor editAs="oneCell">
    <xdr:from>
      <xdr:col>16</xdr:col>
      <xdr:colOff>122464</xdr:colOff>
      <xdr:row>17</xdr:row>
      <xdr:rowOff>126382</xdr:rowOff>
    </xdr:from>
    <xdr:to>
      <xdr:col>22</xdr:col>
      <xdr:colOff>136235</xdr:colOff>
      <xdr:row>19</xdr:row>
      <xdr:rowOff>96052</xdr:rowOff>
    </xdr:to>
    <xdr:pic>
      <xdr:nvPicPr>
        <xdr:cNvPr id="7" name="Picture 6">
          <a:extLst>
            <a:ext uri="{FF2B5EF4-FFF2-40B4-BE49-F238E27FC236}">
              <a16:creationId xmlns:a16="http://schemas.microsoft.com/office/drawing/2014/main" id="{00000000-0008-0000-1800-000007000000}"/>
            </a:ext>
          </a:extLst>
        </xdr:cNvPr>
        <xdr:cNvPicPr>
          <a:picLocks noChangeAspect="1" noChangeArrowheads="1"/>
        </xdr:cNvPicPr>
      </xdr:nvPicPr>
      <xdr:blipFill rotWithShape="1">
        <a:blip xmlns:r="http://schemas.openxmlformats.org/officeDocument/2006/relationships" r:embed="rId1" cstate="email">
          <a:biLevel thresh="50000"/>
          <a:extLst>
            <a:ext uri="{28A0092B-C50C-407E-A947-70E740481C1C}">
              <a14:useLocalDpi xmlns:a14="http://schemas.microsoft.com/office/drawing/2010/main"/>
            </a:ext>
          </a:extLst>
        </a:blip>
        <a:srcRect/>
        <a:stretch/>
      </xdr:blipFill>
      <xdr:spPr bwMode="auto">
        <a:xfrm>
          <a:off x="4000500" y="3133561"/>
          <a:ext cx="1572605" cy="341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244097</xdr:colOff>
      <xdr:row>9</xdr:row>
      <xdr:rowOff>54428</xdr:rowOff>
    </xdr:from>
    <xdr:to>
      <xdr:col>22</xdr:col>
      <xdr:colOff>92091</xdr:colOff>
      <xdr:row>16</xdr:row>
      <xdr:rowOff>169113</xdr:rowOff>
    </xdr:to>
    <xdr:pic>
      <xdr:nvPicPr>
        <xdr:cNvPr id="8" name="Picture 7">
          <a:extLst>
            <a:ext uri="{FF2B5EF4-FFF2-40B4-BE49-F238E27FC236}">
              <a16:creationId xmlns:a16="http://schemas.microsoft.com/office/drawing/2014/main" id="{00000000-0008-0000-1800-000008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4122133" y="1646464"/>
          <a:ext cx="1403018" cy="1345315"/>
        </a:xfrm>
        <a:prstGeom prst="ellipse">
          <a:avLst/>
        </a:prstGeom>
        <a:ln w="38100">
          <a:solidFill>
            <a:schemeClr val="bg1"/>
          </a:solidFill>
        </a:ln>
      </xdr:spPr>
    </xdr:pic>
    <xdr:clientData/>
  </xdr:twoCellAnchor>
  <xdr:twoCellAnchor>
    <xdr:from>
      <xdr:col>2</xdr:col>
      <xdr:colOff>9525</xdr:colOff>
      <xdr:row>51</xdr:row>
      <xdr:rowOff>66674</xdr:rowOff>
    </xdr:from>
    <xdr:to>
      <xdr:col>12</xdr:col>
      <xdr:colOff>76200</xdr:colOff>
      <xdr:row>60</xdr:row>
      <xdr:rowOff>171450</xdr:rowOff>
    </xdr:to>
    <xdr:graphicFrame macro="">
      <xdr:nvGraphicFramePr>
        <xdr:cNvPr id="9" name="Chart 8">
          <a:extLst>
            <a:ext uri="{FF2B5EF4-FFF2-40B4-BE49-F238E27FC236}">
              <a16:creationId xmlns:a16="http://schemas.microsoft.com/office/drawing/2014/main"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57150</xdr:colOff>
      <xdr:row>51</xdr:row>
      <xdr:rowOff>68262</xdr:rowOff>
    </xdr:from>
    <xdr:to>
      <xdr:col>23</xdr:col>
      <xdr:colOff>190500</xdr:colOff>
      <xdr:row>61</xdr:row>
      <xdr:rowOff>9525</xdr:rowOff>
    </xdr:to>
    <xdr:graphicFrame macro="">
      <xdr:nvGraphicFramePr>
        <xdr:cNvPr id="10" name="Chart 9">
          <a:extLst>
            <a:ext uri="{FF2B5EF4-FFF2-40B4-BE49-F238E27FC236}">
              <a16:creationId xmlns:a16="http://schemas.microsoft.com/office/drawing/2014/main" id="{00000000-0008-0000-1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64</xdr:row>
      <xdr:rowOff>9526</xdr:rowOff>
    </xdr:from>
    <xdr:to>
      <xdr:col>12</xdr:col>
      <xdr:colOff>95250</xdr:colOff>
      <xdr:row>73</xdr:row>
      <xdr:rowOff>171450</xdr:rowOff>
    </xdr:to>
    <xdr:graphicFrame macro="">
      <xdr:nvGraphicFramePr>
        <xdr:cNvPr id="11" name="Chart 10">
          <a:extLst>
            <a:ext uri="{FF2B5EF4-FFF2-40B4-BE49-F238E27FC236}">
              <a16:creationId xmlns:a16="http://schemas.microsoft.com/office/drawing/2014/main" id="{00000000-0008-0000-1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238123</xdr:colOff>
      <xdr:row>64</xdr:row>
      <xdr:rowOff>15479</xdr:rowOff>
    </xdr:from>
    <xdr:to>
      <xdr:col>23</xdr:col>
      <xdr:colOff>226218</xdr:colOff>
      <xdr:row>73</xdr:row>
      <xdr:rowOff>95249</xdr:rowOff>
    </xdr:to>
    <xdr:graphicFrame macro="">
      <xdr:nvGraphicFramePr>
        <xdr:cNvPr id="12" name="Chart 11">
          <a:extLst>
            <a:ext uri="{FF2B5EF4-FFF2-40B4-BE49-F238E27FC236}">
              <a16:creationId xmlns:a16="http://schemas.microsoft.com/office/drawing/2014/main" id="{00000000-0008-0000-1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66676</xdr:colOff>
      <xdr:row>117</xdr:row>
      <xdr:rowOff>63501</xdr:rowOff>
    </xdr:from>
    <xdr:to>
      <xdr:col>18</xdr:col>
      <xdr:colOff>244475</xdr:colOff>
      <xdr:row>130</xdr:row>
      <xdr:rowOff>86519</xdr:rowOff>
    </xdr:to>
    <xdr:graphicFrame macro="">
      <xdr:nvGraphicFramePr>
        <xdr:cNvPr id="13" name="Chart 12">
          <a:extLst>
            <a:ext uri="{FF2B5EF4-FFF2-40B4-BE49-F238E27FC236}">
              <a16:creationId xmlns:a16="http://schemas.microsoft.com/office/drawing/2014/main" id="{00000000-0008-0000-1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27214</xdr:colOff>
      <xdr:row>142</xdr:row>
      <xdr:rowOff>0</xdr:rowOff>
    </xdr:from>
    <xdr:to>
      <xdr:col>12</xdr:col>
      <xdr:colOff>122464</xdr:colOff>
      <xdr:row>151</xdr:row>
      <xdr:rowOff>161924</xdr:rowOff>
    </xdr:to>
    <xdr:graphicFrame macro="">
      <xdr:nvGraphicFramePr>
        <xdr:cNvPr id="15" name="Chart 14">
          <a:extLst>
            <a:ext uri="{FF2B5EF4-FFF2-40B4-BE49-F238E27FC236}">
              <a16:creationId xmlns:a16="http://schemas.microsoft.com/office/drawing/2014/main" id="{00000000-0008-0000-1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210908</xdr:colOff>
      <xdr:row>142</xdr:row>
      <xdr:rowOff>74084</xdr:rowOff>
    </xdr:from>
    <xdr:to>
      <xdr:col>23</xdr:col>
      <xdr:colOff>199003</xdr:colOff>
      <xdr:row>151</xdr:row>
      <xdr:rowOff>75140</xdr:rowOff>
    </xdr:to>
    <xdr:graphicFrame macro="">
      <xdr:nvGraphicFramePr>
        <xdr:cNvPr id="16" name="Chart 15">
          <a:extLst>
            <a:ext uri="{FF2B5EF4-FFF2-40B4-BE49-F238E27FC236}">
              <a16:creationId xmlns:a16="http://schemas.microsoft.com/office/drawing/2014/main" id="{00000000-0008-0000-1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27214</xdr:colOff>
      <xdr:row>168</xdr:row>
      <xdr:rowOff>0</xdr:rowOff>
    </xdr:from>
    <xdr:to>
      <xdr:col>12</xdr:col>
      <xdr:colOff>122464</xdr:colOff>
      <xdr:row>177</xdr:row>
      <xdr:rowOff>161924</xdr:rowOff>
    </xdr:to>
    <xdr:graphicFrame macro="">
      <xdr:nvGraphicFramePr>
        <xdr:cNvPr id="17" name="Chart 16">
          <a:extLst>
            <a:ext uri="{FF2B5EF4-FFF2-40B4-BE49-F238E27FC236}">
              <a16:creationId xmlns:a16="http://schemas.microsoft.com/office/drawing/2014/main" id="{00000000-0008-0000-1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210908</xdr:colOff>
      <xdr:row>168</xdr:row>
      <xdr:rowOff>74084</xdr:rowOff>
    </xdr:from>
    <xdr:to>
      <xdr:col>23</xdr:col>
      <xdr:colOff>199003</xdr:colOff>
      <xdr:row>177</xdr:row>
      <xdr:rowOff>75140</xdr:rowOff>
    </xdr:to>
    <xdr:graphicFrame macro="">
      <xdr:nvGraphicFramePr>
        <xdr:cNvPr id="18" name="Chart 17">
          <a:extLst>
            <a:ext uri="{FF2B5EF4-FFF2-40B4-BE49-F238E27FC236}">
              <a16:creationId xmlns:a16="http://schemas.microsoft.com/office/drawing/2014/main" id="{00000000-0008-0000-1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27214</xdr:colOff>
      <xdr:row>197</xdr:row>
      <xdr:rowOff>0</xdr:rowOff>
    </xdr:from>
    <xdr:to>
      <xdr:col>12</xdr:col>
      <xdr:colOff>122464</xdr:colOff>
      <xdr:row>206</xdr:row>
      <xdr:rowOff>161924</xdr:rowOff>
    </xdr:to>
    <xdr:graphicFrame macro="">
      <xdr:nvGraphicFramePr>
        <xdr:cNvPr id="19" name="Chart 18">
          <a:extLst>
            <a:ext uri="{FF2B5EF4-FFF2-40B4-BE49-F238E27FC236}">
              <a16:creationId xmlns:a16="http://schemas.microsoft.com/office/drawing/2014/main" id="{00000000-0008-0000-1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210908</xdr:colOff>
      <xdr:row>197</xdr:row>
      <xdr:rowOff>74084</xdr:rowOff>
    </xdr:from>
    <xdr:to>
      <xdr:col>23</xdr:col>
      <xdr:colOff>199003</xdr:colOff>
      <xdr:row>206</xdr:row>
      <xdr:rowOff>75140</xdr:rowOff>
    </xdr:to>
    <xdr:graphicFrame macro="">
      <xdr:nvGraphicFramePr>
        <xdr:cNvPr id="20" name="Chart 19">
          <a:extLst>
            <a:ext uri="{FF2B5EF4-FFF2-40B4-BE49-F238E27FC236}">
              <a16:creationId xmlns:a16="http://schemas.microsoft.com/office/drawing/2014/main" id="{00000000-0008-0000-1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27214</xdr:colOff>
      <xdr:row>223</xdr:row>
      <xdr:rowOff>0</xdr:rowOff>
    </xdr:from>
    <xdr:to>
      <xdr:col>12</xdr:col>
      <xdr:colOff>122464</xdr:colOff>
      <xdr:row>232</xdr:row>
      <xdr:rowOff>161924</xdr:rowOff>
    </xdr:to>
    <xdr:graphicFrame macro="">
      <xdr:nvGraphicFramePr>
        <xdr:cNvPr id="21" name="Chart 20">
          <a:extLst>
            <a:ext uri="{FF2B5EF4-FFF2-40B4-BE49-F238E27FC236}">
              <a16:creationId xmlns:a16="http://schemas.microsoft.com/office/drawing/2014/main" id="{00000000-0008-0000-1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210908</xdr:colOff>
      <xdr:row>223</xdr:row>
      <xdr:rowOff>74084</xdr:rowOff>
    </xdr:from>
    <xdr:to>
      <xdr:col>23</xdr:col>
      <xdr:colOff>199003</xdr:colOff>
      <xdr:row>232</xdr:row>
      <xdr:rowOff>75140</xdr:rowOff>
    </xdr:to>
    <xdr:graphicFrame macro="">
      <xdr:nvGraphicFramePr>
        <xdr:cNvPr id="22" name="Chart 21">
          <a:extLst>
            <a:ext uri="{FF2B5EF4-FFF2-40B4-BE49-F238E27FC236}">
              <a16:creationId xmlns:a16="http://schemas.microsoft.com/office/drawing/2014/main" id="{00000000-0008-0000-1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27214</xdr:colOff>
      <xdr:row>251</xdr:row>
      <xdr:rowOff>0</xdr:rowOff>
    </xdr:from>
    <xdr:to>
      <xdr:col>12</xdr:col>
      <xdr:colOff>122464</xdr:colOff>
      <xdr:row>260</xdr:row>
      <xdr:rowOff>161924</xdr:rowOff>
    </xdr:to>
    <xdr:graphicFrame macro="">
      <xdr:nvGraphicFramePr>
        <xdr:cNvPr id="23" name="Chart 22">
          <a:extLst>
            <a:ext uri="{FF2B5EF4-FFF2-40B4-BE49-F238E27FC236}">
              <a16:creationId xmlns:a16="http://schemas.microsoft.com/office/drawing/2014/main" id="{00000000-0008-0000-18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210908</xdr:colOff>
      <xdr:row>251</xdr:row>
      <xdr:rowOff>74084</xdr:rowOff>
    </xdr:from>
    <xdr:to>
      <xdr:col>23</xdr:col>
      <xdr:colOff>199003</xdr:colOff>
      <xdr:row>260</xdr:row>
      <xdr:rowOff>75140</xdr:rowOff>
    </xdr:to>
    <xdr:graphicFrame macro="">
      <xdr:nvGraphicFramePr>
        <xdr:cNvPr id="24" name="Chart 23">
          <a:extLst>
            <a:ext uri="{FF2B5EF4-FFF2-40B4-BE49-F238E27FC236}">
              <a16:creationId xmlns:a16="http://schemas.microsoft.com/office/drawing/2014/main" id="{00000000-0008-0000-1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16</xdr:col>
      <xdr:colOff>181057</xdr:colOff>
      <xdr:row>326</xdr:row>
      <xdr:rowOff>161925</xdr:rowOff>
    </xdr:from>
    <xdr:to>
      <xdr:col>23</xdr:col>
      <xdr:colOff>1663</xdr:colOff>
      <xdr:row>329</xdr:row>
      <xdr:rowOff>0</xdr:rowOff>
    </xdr:to>
    <xdr:pic>
      <xdr:nvPicPr>
        <xdr:cNvPr id="25" name="Picture 24">
          <a:extLst>
            <a:ext uri="{FF2B5EF4-FFF2-40B4-BE49-F238E27FC236}">
              <a16:creationId xmlns:a16="http://schemas.microsoft.com/office/drawing/2014/main" id="{00000000-0008-0000-1800-000019000000}"/>
            </a:ext>
          </a:extLst>
        </xdr:cNvPr>
        <xdr:cNvPicPr>
          <a:picLocks noChangeAspect="1" noChangeArrowheads="1"/>
        </xdr:cNvPicPr>
      </xdr:nvPicPr>
      <xdr:blipFill rotWithShape="1">
        <a:blip xmlns:r="http://schemas.openxmlformats.org/officeDocument/2006/relationships" r:embed="rId18" cstate="email">
          <a:duotone>
            <a:prstClr val="black"/>
            <a:schemeClr val="accent3">
              <a:tint val="45000"/>
              <a:satMod val="400000"/>
            </a:schemeClr>
          </a:duotone>
          <a:extLst>
            <a:ext uri="{BEBA8EAE-BF5A-486C-A8C5-ECC9F3942E4B}">
              <a14:imgProps xmlns:a14="http://schemas.microsoft.com/office/drawing/2010/main">
                <a14:imgLayer r:embed="rId19">
                  <a14:imgEffect>
                    <a14:brightnessContrast bright="-40000" contrast="-40000"/>
                  </a14:imgEffect>
                </a14:imgLayer>
              </a14:imgProps>
            </a:ext>
            <a:ext uri="{28A0092B-C50C-407E-A947-70E740481C1C}">
              <a14:useLocalDpi xmlns:a14="http://schemas.microsoft.com/office/drawing/2010/main"/>
            </a:ext>
          </a:extLst>
        </a:blip>
        <a:srcRect/>
        <a:stretch/>
      </xdr:blipFill>
      <xdr:spPr bwMode="auto">
        <a:xfrm>
          <a:off x="4038682" y="62045850"/>
          <a:ext cx="1620831"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xdr:row>
      <xdr:rowOff>150403</xdr:rowOff>
    </xdr:from>
    <xdr:to>
      <xdr:col>0</xdr:col>
      <xdr:colOff>590188</xdr:colOff>
      <xdr:row>4</xdr:row>
      <xdr:rowOff>53883</xdr:rowOff>
    </xdr:to>
    <xdr:sp macro="[0]!Click_Home" textlink="">
      <xdr:nvSpPr>
        <xdr:cNvPr id="28" name="TextBox 27">
          <a:extLst>
            <a:ext uri="{FF2B5EF4-FFF2-40B4-BE49-F238E27FC236}">
              <a16:creationId xmlns:a16="http://schemas.microsoft.com/office/drawing/2014/main" id="{00000000-0008-0000-1800-00001C000000}"/>
            </a:ext>
          </a:extLst>
        </xdr:cNvPr>
        <xdr:cNvSpPr txBox="1"/>
      </xdr:nvSpPr>
      <xdr:spPr>
        <a:xfrm>
          <a:off x="0" y="512353"/>
          <a:ext cx="590188" cy="2654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50" b="1">
              <a:solidFill>
                <a:schemeClr val="tx1"/>
              </a:solidFill>
              <a:latin typeface="Arial Narrow" panose="020B0606020202030204" pitchFamily="34" charset="0"/>
            </a:rPr>
            <a:t>HOME</a:t>
          </a:r>
        </a:p>
      </xdr:txBody>
    </xdr:sp>
    <xdr:clientData/>
  </xdr:twoCellAnchor>
  <xdr:twoCellAnchor editAs="oneCell">
    <xdr:from>
      <xdr:col>0</xdr:col>
      <xdr:colOff>65860</xdr:colOff>
      <xdr:row>0</xdr:row>
      <xdr:rowOff>0</xdr:rowOff>
    </xdr:from>
    <xdr:to>
      <xdr:col>0</xdr:col>
      <xdr:colOff>530681</xdr:colOff>
      <xdr:row>2</xdr:row>
      <xdr:rowOff>135989</xdr:rowOff>
    </xdr:to>
    <xdr:pic macro="[0]!Click_Home">
      <xdr:nvPicPr>
        <xdr:cNvPr id="29" name="Picture 28">
          <a:extLst>
            <a:ext uri="{FF2B5EF4-FFF2-40B4-BE49-F238E27FC236}">
              <a16:creationId xmlns:a16="http://schemas.microsoft.com/office/drawing/2014/main" id="{00000000-0008-0000-1800-00001D000000}"/>
            </a:ext>
          </a:extLst>
        </xdr:cNvPr>
        <xdr:cNvPicPr>
          <a:picLocks noChangeAspect="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a:xfrm>
          <a:off x="65860" y="0"/>
          <a:ext cx="464821" cy="498574"/>
        </a:xfrm>
        <a:prstGeom prst="ellipse">
          <a:avLst/>
        </a:prstGeom>
        <a:ln w="38100">
          <a:solidFill>
            <a:schemeClr val="bg1"/>
          </a:solid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50496</xdr:colOff>
      <xdr:row>0</xdr:row>
      <xdr:rowOff>598169</xdr:rowOff>
    </xdr:from>
    <xdr:to>
      <xdr:col>1</xdr:col>
      <xdr:colOff>273845</xdr:colOff>
      <xdr:row>0</xdr:row>
      <xdr:rowOff>59531</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50496" y="598169"/>
          <a:ext cx="464649"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50" b="1">
              <a:latin typeface="Arial Narrow" panose="020B0606020202030204" pitchFamily="34" charset="0"/>
            </a:rPr>
            <a:t>Home</a:t>
          </a:r>
        </a:p>
      </xdr:txBody>
    </xdr:sp>
    <xdr:clientData/>
  </xdr:twoCellAnchor>
  <xdr:twoCellAnchor editAs="oneCell">
    <xdr:from>
      <xdr:col>2</xdr:col>
      <xdr:colOff>5140325</xdr:colOff>
      <xdr:row>0</xdr:row>
      <xdr:rowOff>76200</xdr:rowOff>
    </xdr:from>
    <xdr:to>
      <xdr:col>2</xdr:col>
      <xdr:colOff>6419850</xdr:colOff>
      <xdr:row>0</xdr:row>
      <xdr:rowOff>364188</xdr:rowOff>
    </xdr:to>
    <xdr:pic>
      <xdr:nvPicPr>
        <xdr:cNvPr id="5" name="Picture 3">
          <a:extLst>
            <a:ext uri="{FF2B5EF4-FFF2-40B4-BE49-F238E27FC236}">
              <a16:creationId xmlns:a16="http://schemas.microsoft.com/office/drawing/2014/main" id="{00000000-0008-0000-1900-000005000000}"/>
            </a:ext>
          </a:extLst>
        </xdr:cNvPr>
        <xdr:cNvPicPr>
          <a:picLocks noChangeAspect="1" noChangeArrowheads="1"/>
        </xdr:cNvPicPr>
      </xdr:nvPicPr>
      <xdr:blipFill rotWithShape="1">
        <a:blip xmlns:r="http://schemas.openxmlformats.org/officeDocument/2006/relationships" r:embed="rId1" cstate="email">
          <a:biLevel thresh="50000"/>
          <a:extLst>
            <a:ext uri="{28A0092B-C50C-407E-A947-70E740481C1C}">
              <a14:useLocalDpi xmlns:a14="http://schemas.microsoft.com/office/drawing/2010/main"/>
            </a:ext>
          </a:extLst>
        </a:blip>
        <a:srcRect/>
        <a:stretch/>
      </xdr:blipFill>
      <xdr:spPr bwMode="auto">
        <a:xfrm>
          <a:off x="6340475" y="76200"/>
          <a:ext cx="1279525" cy="287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114300</xdr:colOff>
      <xdr:row>0</xdr:row>
      <xdr:rowOff>601888</xdr:rowOff>
    </xdr:from>
    <xdr:to>
      <xdr:col>0</xdr:col>
      <xdr:colOff>704488</xdr:colOff>
      <xdr:row>0</xdr:row>
      <xdr:rowOff>863508</xdr:rowOff>
    </xdr:to>
    <xdr:sp macro="[0]!Click_Home" textlink="">
      <xdr:nvSpPr>
        <xdr:cNvPr id="6" name="TextBox 5">
          <a:extLst>
            <a:ext uri="{FF2B5EF4-FFF2-40B4-BE49-F238E27FC236}">
              <a16:creationId xmlns:a16="http://schemas.microsoft.com/office/drawing/2014/main" id="{00000000-0008-0000-1900-000006000000}"/>
            </a:ext>
          </a:extLst>
        </xdr:cNvPr>
        <xdr:cNvSpPr txBox="1"/>
      </xdr:nvSpPr>
      <xdr:spPr>
        <a:xfrm>
          <a:off x="114300" y="601888"/>
          <a:ext cx="590188" cy="261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50" b="1">
              <a:solidFill>
                <a:schemeClr val="bg1"/>
              </a:solidFill>
              <a:latin typeface="Arial Narrow" panose="020B0606020202030204" pitchFamily="34" charset="0"/>
            </a:rPr>
            <a:t>HOME</a:t>
          </a:r>
        </a:p>
      </xdr:txBody>
    </xdr:sp>
    <xdr:clientData/>
  </xdr:twoCellAnchor>
  <xdr:twoCellAnchor editAs="oneCell">
    <xdr:from>
      <xdr:col>0</xdr:col>
      <xdr:colOff>180160</xdr:colOff>
      <xdr:row>0</xdr:row>
      <xdr:rowOff>85725</xdr:rowOff>
    </xdr:from>
    <xdr:to>
      <xdr:col>0</xdr:col>
      <xdr:colOff>644981</xdr:colOff>
      <xdr:row>0</xdr:row>
      <xdr:rowOff>583664</xdr:rowOff>
    </xdr:to>
    <xdr:pic macro="[0]!Click_Home">
      <xdr:nvPicPr>
        <xdr:cNvPr id="7" name="Picture 6">
          <a:extLst>
            <a:ext uri="{FF2B5EF4-FFF2-40B4-BE49-F238E27FC236}">
              <a16:creationId xmlns:a16="http://schemas.microsoft.com/office/drawing/2014/main" id="{00000000-0008-0000-1900-000007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80160" y="85725"/>
          <a:ext cx="464821" cy="494764"/>
        </a:xfrm>
        <a:prstGeom prst="ellipse">
          <a:avLst/>
        </a:prstGeom>
        <a:ln w="38100">
          <a:solidFill>
            <a:schemeClr val="bg1"/>
          </a:solidFill>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142875</xdr:colOff>
      <xdr:row>0</xdr:row>
      <xdr:rowOff>690788</xdr:rowOff>
    </xdr:from>
    <xdr:to>
      <xdr:col>0</xdr:col>
      <xdr:colOff>733063</xdr:colOff>
      <xdr:row>0</xdr:row>
      <xdr:rowOff>952408</xdr:rowOff>
    </xdr:to>
    <xdr:sp macro="[0]!Click_Home" textlink="">
      <xdr:nvSpPr>
        <xdr:cNvPr id="4" name="TextBox 3">
          <a:extLst>
            <a:ext uri="{FF2B5EF4-FFF2-40B4-BE49-F238E27FC236}">
              <a16:creationId xmlns:a16="http://schemas.microsoft.com/office/drawing/2014/main" id="{00000000-0008-0000-1A00-000004000000}"/>
            </a:ext>
          </a:extLst>
        </xdr:cNvPr>
        <xdr:cNvSpPr txBox="1"/>
      </xdr:nvSpPr>
      <xdr:spPr>
        <a:xfrm>
          <a:off x="142875" y="690788"/>
          <a:ext cx="590188" cy="261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50" b="1">
              <a:solidFill>
                <a:schemeClr val="bg1"/>
              </a:solidFill>
              <a:latin typeface="Arial Narrow" panose="020B0606020202030204" pitchFamily="34" charset="0"/>
            </a:rPr>
            <a:t>HOME</a:t>
          </a:r>
        </a:p>
      </xdr:txBody>
    </xdr:sp>
    <xdr:clientData/>
  </xdr:twoCellAnchor>
  <xdr:twoCellAnchor editAs="oneCell">
    <xdr:from>
      <xdr:col>0</xdr:col>
      <xdr:colOff>208735</xdr:colOff>
      <xdr:row>0</xdr:row>
      <xdr:rowOff>174625</xdr:rowOff>
    </xdr:from>
    <xdr:to>
      <xdr:col>0</xdr:col>
      <xdr:colOff>665301</xdr:colOff>
      <xdr:row>0</xdr:row>
      <xdr:rowOff>669389</xdr:rowOff>
    </xdr:to>
    <xdr:pic macro="[0]!Click_Home">
      <xdr:nvPicPr>
        <xdr:cNvPr id="5" name="Picture 4">
          <a:extLst>
            <a:ext uri="{FF2B5EF4-FFF2-40B4-BE49-F238E27FC236}">
              <a16:creationId xmlns:a16="http://schemas.microsoft.com/office/drawing/2014/main" id="{00000000-0008-0000-1A00-000005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208735" y="174625"/>
          <a:ext cx="464821" cy="494764"/>
        </a:xfrm>
        <a:prstGeom prst="ellipse">
          <a:avLst/>
        </a:prstGeom>
        <a:ln w="38100">
          <a:solidFill>
            <a:schemeClr val="bg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13855</xdr:colOff>
      <xdr:row>15</xdr:row>
      <xdr:rowOff>331148</xdr:rowOff>
    </xdr:from>
    <xdr:to>
      <xdr:col>5</xdr:col>
      <xdr:colOff>27709</xdr:colOff>
      <xdr:row>30</xdr:row>
      <xdr:rowOff>304800</xdr:rowOff>
    </xdr:to>
    <xdr:grpSp>
      <xdr:nvGrpSpPr>
        <xdr:cNvPr id="17" name="Groupe 16">
          <a:extLst>
            <a:ext uri="{FF2B5EF4-FFF2-40B4-BE49-F238E27FC236}">
              <a16:creationId xmlns:a16="http://schemas.microsoft.com/office/drawing/2014/main" id="{00000000-0008-0000-0100-000011000000}"/>
            </a:ext>
          </a:extLst>
        </xdr:cNvPr>
        <xdr:cNvGrpSpPr/>
      </xdr:nvGrpSpPr>
      <xdr:grpSpPr>
        <a:xfrm>
          <a:off x="13855" y="8436057"/>
          <a:ext cx="10041081" cy="5428879"/>
          <a:chOff x="14335125" y="8385403"/>
          <a:chExt cx="6497411" cy="3568472"/>
        </a:xfrm>
      </xdr:grpSpPr>
      <xdr:grpSp>
        <xdr:nvGrpSpPr>
          <xdr:cNvPr id="6" name="Groupe 5">
            <a:extLst>
              <a:ext uri="{FF2B5EF4-FFF2-40B4-BE49-F238E27FC236}">
                <a16:creationId xmlns:a16="http://schemas.microsoft.com/office/drawing/2014/main" id="{00000000-0008-0000-0100-000006000000}"/>
              </a:ext>
            </a:extLst>
          </xdr:cNvPr>
          <xdr:cNvGrpSpPr/>
        </xdr:nvGrpSpPr>
        <xdr:grpSpPr>
          <a:xfrm>
            <a:off x="14335125" y="8385403"/>
            <a:ext cx="6497411" cy="3568472"/>
            <a:chOff x="14450786" y="9075965"/>
            <a:chExt cx="6599464" cy="3678459"/>
          </a:xfrm>
        </xdr:grpSpPr>
        <xdr:sp macro="" textlink="">
          <xdr:nvSpPr>
            <xdr:cNvPr id="2" name="Rectangle 1">
              <a:extLst>
                <a:ext uri="{FF2B5EF4-FFF2-40B4-BE49-F238E27FC236}">
                  <a16:creationId xmlns:a16="http://schemas.microsoft.com/office/drawing/2014/main" id="{00000000-0008-0000-0100-000002000000}"/>
                </a:ext>
              </a:extLst>
            </xdr:cNvPr>
            <xdr:cNvSpPr/>
          </xdr:nvSpPr>
          <xdr:spPr>
            <a:xfrm>
              <a:off x="14450786" y="9075965"/>
              <a:ext cx="6599464" cy="3678459"/>
            </a:xfrm>
            <a:prstGeom prst="rect">
              <a:avLst/>
            </a:prstGeom>
            <a:solidFill>
              <a:schemeClr val="bg1"/>
            </a:solidFill>
            <a:ln w="381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4955712" y="9755309"/>
              <a:ext cx="5182130" cy="2912130"/>
            </a:xfrm>
            <a:prstGeom prst="rect">
              <a:avLst/>
            </a:prstGeom>
            <a:solidFill>
              <a:schemeClr val="bg1"/>
            </a:solidFill>
          </xdr:spPr>
        </xdr:pic>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6234063" y="9207371"/>
              <a:ext cx="3172010" cy="654657"/>
            </a:xfrm>
            <a:prstGeom prst="rect">
              <a:avLst/>
            </a:prstGeom>
            <a:solidFill>
              <a:schemeClr val="bg1"/>
            </a:solidFill>
          </xdr:spPr>
        </xdr:pic>
      </xdr:grpSp>
      <xdr:sp macro="" textlink="">
        <xdr:nvSpPr>
          <xdr:cNvPr id="16" name="Rectangle 15">
            <a:extLst>
              <a:ext uri="{FF2B5EF4-FFF2-40B4-BE49-F238E27FC236}">
                <a16:creationId xmlns:a16="http://schemas.microsoft.com/office/drawing/2014/main" id="{00000000-0008-0000-0100-000010000000}"/>
              </a:ext>
            </a:extLst>
          </xdr:cNvPr>
          <xdr:cNvSpPr/>
        </xdr:nvSpPr>
        <xdr:spPr>
          <a:xfrm>
            <a:off x="14544897" y="8553264"/>
            <a:ext cx="5540947" cy="449092"/>
          </a:xfrm>
          <a:prstGeom prst="rect">
            <a:avLst/>
          </a:prstGeom>
          <a:solidFill>
            <a:schemeClr val="bg1"/>
          </a:solidFill>
          <a:ln w="381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b="1">
                <a:solidFill>
                  <a:srgbClr val="009696"/>
                </a:solidFill>
              </a:rPr>
              <a:t>Figure 2:</a:t>
            </a:r>
            <a:r>
              <a:rPr lang="en-US" sz="2000" b="1" baseline="0">
                <a:solidFill>
                  <a:srgbClr val="009696"/>
                </a:solidFill>
              </a:rPr>
              <a:t> The iOF indicators</a:t>
            </a:r>
            <a:endParaRPr lang="en-US" sz="2000" b="1">
              <a:solidFill>
                <a:srgbClr val="009696"/>
              </a:solidFill>
            </a:endParaRPr>
          </a:p>
        </xdr:txBody>
      </xdr:sp>
    </xdr:grpSp>
    <xdr:clientData/>
  </xdr:twoCellAnchor>
  <xdr:twoCellAnchor>
    <xdr:from>
      <xdr:col>5</xdr:col>
      <xdr:colOff>455827</xdr:colOff>
      <xdr:row>15</xdr:row>
      <xdr:rowOff>300259</xdr:rowOff>
    </xdr:from>
    <xdr:to>
      <xdr:col>20</xdr:col>
      <xdr:colOff>564790</xdr:colOff>
      <xdr:row>30</xdr:row>
      <xdr:rowOff>241588</xdr:rowOff>
    </xdr:to>
    <xdr:grpSp>
      <xdr:nvGrpSpPr>
        <xdr:cNvPr id="20" name="Groupe 19">
          <a:extLst>
            <a:ext uri="{FF2B5EF4-FFF2-40B4-BE49-F238E27FC236}">
              <a16:creationId xmlns:a16="http://schemas.microsoft.com/office/drawing/2014/main" id="{00000000-0008-0000-0100-000014000000}"/>
            </a:ext>
          </a:extLst>
        </xdr:cNvPr>
        <xdr:cNvGrpSpPr/>
      </xdr:nvGrpSpPr>
      <xdr:grpSpPr>
        <a:xfrm>
          <a:off x="10483054" y="8405168"/>
          <a:ext cx="9201009" cy="5396556"/>
          <a:chOff x="178736" y="16036859"/>
          <a:chExt cx="9912334" cy="5962490"/>
        </a:xfrm>
      </xdr:grpSpPr>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b="5836"/>
          <a:stretch/>
        </xdr:blipFill>
        <xdr:spPr>
          <a:xfrm>
            <a:off x="178736" y="16036859"/>
            <a:ext cx="9912334" cy="5962490"/>
          </a:xfrm>
          <a:prstGeom prst="rect">
            <a:avLst/>
          </a:prstGeom>
          <a:ln w="38100">
            <a:solidFill>
              <a:srgbClr val="002060"/>
            </a:solidFill>
          </a:ln>
        </xdr:spPr>
      </xdr:pic>
      <xdr:sp macro="" textlink="">
        <xdr:nvSpPr>
          <xdr:cNvPr id="19" name="Rectangle 18">
            <a:extLst>
              <a:ext uri="{FF2B5EF4-FFF2-40B4-BE49-F238E27FC236}">
                <a16:creationId xmlns:a16="http://schemas.microsoft.com/office/drawing/2014/main" id="{00000000-0008-0000-0100-000013000000}"/>
              </a:ext>
            </a:extLst>
          </xdr:cNvPr>
          <xdr:cNvSpPr/>
        </xdr:nvSpPr>
        <xdr:spPr>
          <a:xfrm>
            <a:off x="219074" y="16102012"/>
            <a:ext cx="6571567" cy="488153"/>
          </a:xfrm>
          <a:prstGeom prst="rect">
            <a:avLst/>
          </a:prstGeom>
          <a:solidFill>
            <a:schemeClr val="bg1"/>
          </a:solidFill>
          <a:ln w="381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b="1">
                <a:solidFill>
                  <a:srgbClr val="009696"/>
                </a:solidFill>
              </a:rPr>
              <a:t>Figure 3:</a:t>
            </a:r>
            <a:r>
              <a:rPr lang="en-US" sz="2000" b="1" baseline="0">
                <a:solidFill>
                  <a:srgbClr val="009696"/>
                </a:solidFill>
              </a:rPr>
              <a:t> Organizational capability progression</a:t>
            </a:r>
            <a:endParaRPr lang="en-US" sz="2000" b="1">
              <a:solidFill>
                <a:srgbClr val="009696"/>
              </a:solidFill>
            </a:endParaRPr>
          </a:p>
        </xdr:txBody>
      </xdr:sp>
    </xdr:grpSp>
    <xdr:clientData/>
  </xdr:twoCellAnchor>
  <xdr:twoCellAnchor>
    <xdr:from>
      <xdr:col>5</xdr:col>
      <xdr:colOff>470065</xdr:colOff>
      <xdr:row>2</xdr:row>
      <xdr:rowOff>232559</xdr:rowOff>
    </xdr:from>
    <xdr:to>
      <xdr:col>22</xdr:col>
      <xdr:colOff>83622</xdr:colOff>
      <xdr:row>14</xdr:row>
      <xdr:rowOff>471054</xdr:rowOff>
    </xdr:to>
    <xdr:grpSp>
      <xdr:nvGrpSpPr>
        <xdr:cNvPr id="13" name="Group 12">
          <a:extLst>
            <a:ext uri="{FF2B5EF4-FFF2-40B4-BE49-F238E27FC236}">
              <a16:creationId xmlns:a16="http://schemas.microsoft.com/office/drawing/2014/main" id="{00000000-0008-0000-0100-00000D000000}"/>
            </a:ext>
          </a:extLst>
        </xdr:cNvPr>
        <xdr:cNvGrpSpPr/>
      </xdr:nvGrpSpPr>
      <xdr:grpSpPr>
        <a:xfrm>
          <a:off x="10497292" y="1011877"/>
          <a:ext cx="9917875" cy="7061859"/>
          <a:chOff x="0" y="9568544"/>
          <a:chExt cx="10629900" cy="6951651"/>
        </a:xfrm>
      </xdr:grpSpPr>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0" y="10112828"/>
            <a:ext cx="10629900" cy="6407367"/>
          </a:xfrm>
          <a:prstGeom prst="rect">
            <a:avLst/>
          </a:prstGeom>
          <a:solidFill>
            <a:schemeClr val="bg1"/>
          </a:solidFill>
          <a:ln w="38100">
            <a:solidFill>
              <a:srgbClr val="002060"/>
            </a:solidFill>
          </a:ln>
        </xdr:spPr>
      </xdr:pic>
      <xdr:sp macro="" textlink="">
        <xdr:nvSpPr>
          <xdr:cNvPr id="9" name="Rectangle 8">
            <a:extLst>
              <a:ext uri="{FF2B5EF4-FFF2-40B4-BE49-F238E27FC236}">
                <a16:creationId xmlns:a16="http://schemas.microsoft.com/office/drawing/2014/main" id="{00000000-0008-0000-0100-000009000000}"/>
              </a:ext>
            </a:extLst>
          </xdr:cNvPr>
          <xdr:cNvSpPr/>
        </xdr:nvSpPr>
        <xdr:spPr>
          <a:xfrm>
            <a:off x="43543" y="9568544"/>
            <a:ext cx="7591401" cy="435429"/>
          </a:xfrm>
          <a:prstGeom prst="rect">
            <a:avLst/>
          </a:prstGeom>
          <a:solidFill>
            <a:schemeClr val="bg1"/>
          </a:solidFill>
          <a:ln w="381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b="1">
                <a:solidFill>
                  <a:srgbClr val="009696"/>
                </a:solidFill>
              </a:rPr>
              <a:t>Figure 1:</a:t>
            </a:r>
            <a:r>
              <a:rPr lang="en-US" sz="2000" b="1" baseline="0">
                <a:solidFill>
                  <a:srgbClr val="009696"/>
                </a:solidFill>
              </a:rPr>
              <a:t> The iOF Engagement Process</a:t>
            </a:r>
            <a:endParaRPr lang="en-US" sz="2000" b="1">
              <a:solidFill>
                <a:srgbClr val="009696"/>
              </a:solidFill>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95250</xdr:colOff>
      <xdr:row>0</xdr:row>
      <xdr:rowOff>652235</xdr:rowOff>
    </xdr:from>
    <xdr:to>
      <xdr:col>0</xdr:col>
      <xdr:colOff>685438</xdr:colOff>
      <xdr:row>0</xdr:row>
      <xdr:rowOff>913855</xdr:rowOff>
    </xdr:to>
    <xdr:sp macro="[0]!Click_Home" textlink="">
      <xdr:nvSpPr>
        <xdr:cNvPr id="4" name="TextBox 3">
          <a:extLst>
            <a:ext uri="{FF2B5EF4-FFF2-40B4-BE49-F238E27FC236}">
              <a16:creationId xmlns:a16="http://schemas.microsoft.com/office/drawing/2014/main" id="{00000000-0008-0000-1B00-000004000000}"/>
            </a:ext>
          </a:extLst>
        </xdr:cNvPr>
        <xdr:cNvSpPr txBox="1"/>
      </xdr:nvSpPr>
      <xdr:spPr>
        <a:xfrm>
          <a:off x="95250" y="652235"/>
          <a:ext cx="590188" cy="261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50" b="1">
              <a:solidFill>
                <a:schemeClr val="bg1"/>
              </a:solidFill>
              <a:latin typeface="Arial Narrow" panose="020B0606020202030204" pitchFamily="34" charset="0"/>
            </a:rPr>
            <a:t>HOME</a:t>
          </a:r>
        </a:p>
      </xdr:txBody>
    </xdr:sp>
    <xdr:clientData/>
  </xdr:twoCellAnchor>
  <xdr:twoCellAnchor editAs="oneCell">
    <xdr:from>
      <xdr:col>0</xdr:col>
      <xdr:colOff>161110</xdr:colOff>
      <xdr:row>0</xdr:row>
      <xdr:rowOff>136072</xdr:rowOff>
    </xdr:from>
    <xdr:to>
      <xdr:col>0</xdr:col>
      <xdr:colOff>629741</xdr:colOff>
      <xdr:row>0</xdr:row>
      <xdr:rowOff>627026</xdr:rowOff>
    </xdr:to>
    <xdr:pic macro="[0]!Click_Home">
      <xdr:nvPicPr>
        <xdr:cNvPr id="5" name="Picture 4">
          <a:extLst>
            <a:ext uri="{FF2B5EF4-FFF2-40B4-BE49-F238E27FC236}">
              <a16:creationId xmlns:a16="http://schemas.microsoft.com/office/drawing/2014/main" id="{00000000-0008-0000-1B00-000005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61110" y="136072"/>
          <a:ext cx="464821" cy="494764"/>
        </a:xfrm>
        <a:prstGeom prst="ellipse">
          <a:avLst/>
        </a:prstGeom>
        <a:ln w="38100">
          <a:solidFill>
            <a:schemeClr val="bg1"/>
          </a:solidFill>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50496</xdr:colOff>
      <xdr:row>0</xdr:row>
      <xdr:rowOff>598169</xdr:rowOff>
    </xdr:from>
    <xdr:to>
      <xdr:col>1</xdr:col>
      <xdr:colOff>0</xdr:colOff>
      <xdr:row>0</xdr:row>
      <xdr:rowOff>59531</xdr:rowOff>
    </xdr:to>
    <xdr:sp macro="" textlink="">
      <xdr:nvSpPr>
        <xdr:cNvPr id="2" name="TextBox 1">
          <a:extLst>
            <a:ext uri="{FF2B5EF4-FFF2-40B4-BE49-F238E27FC236}">
              <a16:creationId xmlns:a16="http://schemas.microsoft.com/office/drawing/2014/main" id="{00000000-0008-0000-1C00-000002000000}"/>
            </a:ext>
          </a:extLst>
        </xdr:cNvPr>
        <xdr:cNvSpPr txBox="1"/>
      </xdr:nvSpPr>
      <xdr:spPr>
        <a:xfrm>
          <a:off x="50496" y="598169"/>
          <a:ext cx="190804"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50" b="1">
              <a:latin typeface="Arial Narrow" panose="020B0606020202030204" pitchFamily="34" charset="0"/>
            </a:rPr>
            <a:t>Home</a:t>
          </a:r>
        </a:p>
      </xdr:txBody>
    </xdr:sp>
    <xdr:clientData/>
  </xdr:twoCellAnchor>
  <xdr:twoCellAnchor>
    <xdr:from>
      <xdr:col>1</xdr:col>
      <xdr:colOff>85725</xdr:colOff>
      <xdr:row>0</xdr:row>
      <xdr:rowOff>601888</xdr:rowOff>
    </xdr:from>
    <xdr:to>
      <xdr:col>1</xdr:col>
      <xdr:colOff>675913</xdr:colOff>
      <xdr:row>0</xdr:row>
      <xdr:rowOff>863508</xdr:rowOff>
    </xdr:to>
    <xdr:sp macro="[0]!Click_Home" textlink="">
      <xdr:nvSpPr>
        <xdr:cNvPr id="5" name="TextBox 4">
          <a:extLst>
            <a:ext uri="{FF2B5EF4-FFF2-40B4-BE49-F238E27FC236}">
              <a16:creationId xmlns:a16="http://schemas.microsoft.com/office/drawing/2014/main" id="{00000000-0008-0000-1C00-000005000000}"/>
            </a:ext>
          </a:extLst>
        </xdr:cNvPr>
        <xdr:cNvSpPr txBox="1"/>
      </xdr:nvSpPr>
      <xdr:spPr>
        <a:xfrm>
          <a:off x="142875" y="601888"/>
          <a:ext cx="590188" cy="261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50" b="1">
              <a:solidFill>
                <a:schemeClr val="bg1"/>
              </a:solidFill>
              <a:latin typeface="Arial Narrow" panose="020B0606020202030204" pitchFamily="34" charset="0"/>
            </a:rPr>
            <a:t>HOME</a:t>
          </a:r>
        </a:p>
      </xdr:txBody>
    </xdr:sp>
    <xdr:clientData/>
  </xdr:twoCellAnchor>
  <xdr:twoCellAnchor editAs="oneCell">
    <xdr:from>
      <xdr:col>1</xdr:col>
      <xdr:colOff>151585</xdr:colOff>
      <xdr:row>0</xdr:row>
      <xdr:rowOff>85725</xdr:rowOff>
    </xdr:from>
    <xdr:to>
      <xdr:col>1</xdr:col>
      <xdr:colOff>629741</xdr:colOff>
      <xdr:row>0</xdr:row>
      <xdr:rowOff>591284</xdr:rowOff>
    </xdr:to>
    <xdr:pic macro="[0]!Click_Home">
      <xdr:nvPicPr>
        <xdr:cNvPr id="8" name="Picture 7">
          <a:extLst>
            <a:ext uri="{FF2B5EF4-FFF2-40B4-BE49-F238E27FC236}">
              <a16:creationId xmlns:a16="http://schemas.microsoft.com/office/drawing/2014/main" id="{00000000-0008-0000-1C00-000008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208735" y="85725"/>
          <a:ext cx="464821" cy="494764"/>
        </a:xfrm>
        <a:prstGeom prst="ellipse">
          <a:avLst/>
        </a:prstGeom>
        <a:ln w="38100">
          <a:solidFill>
            <a:schemeClr val="bg1"/>
          </a:solidFill>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4</xdr:col>
      <xdr:colOff>94525</xdr:colOff>
      <xdr:row>3</xdr:row>
      <xdr:rowOff>1812</xdr:rowOff>
    </xdr:from>
    <xdr:to>
      <xdr:col>16</xdr:col>
      <xdr:colOff>580186</xdr:colOff>
      <xdr:row>34</xdr:row>
      <xdr:rowOff>173988</xdr:rowOff>
    </xdr:to>
    <xdr:grpSp>
      <xdr:nvGrpSpPr>
        <xdr:cNvPr id="2" name="Group 1">
          <a:extLst>
            <a:ext uri="{FF2B5EF4-FFF2-40B4-BE49-F238E27FC236}">
              <a16:creationId xmlns:a16="http://schemas.microsoft.com/office/drawing/2014/main" id="{00000000-0008-0000-2100-000002000000}"/>
            </a:ext>
          </a:extLst>
        </xdr:cNvPr>
        <xdr:cNvGrpSpPr/>
      </xdr:nvGrpSpPr>
      <xdr:grpSpPr>
        <a:xfrm>
          <a:off x="5771425" y="687612"/>
          <a:ext cx="7619886" cy="6372951"/>
          <a:chOff x="7824245" y="702359"/>
          <a:chExt cx="10266548" cy="7752027"/>
        </a:xfrm>
      </xdr:grpSpPr>
      <xdr:graphicFrame macro="">
        <xdr:nvGraphicFramePr>
          <xdr:cNvPr id="3" name="Chart 2">
            <a:extLst>
              <a:ext uri="{FF2B5EF4-FFF2-40B4-BE49-F238E27FC236}">
                <a16:creationId xmlns:a16="http://schemas.microsoft.com/office/drawing/2014/main" id="{00000000-0008-0000-2100-000003000000}"/>
              </a:ext>
            </a:extLst>
          </xdr:cNvPr>
          <xdr:cNvGraphicFramePr/>
        </xdr:nvGraphicFramePr>
        <xdr:xfrm>
          <a:off x="7824245" y="702359"/>
          <a:ext cx="10266548" cy="775202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00000000-0008-0000-2100-000004000000}"/>
              </a:ext>
            </a:extLst>
          </xdr:cNvPr>
          <xdr:cNvGraphicFramePr>
            <a:graphicFrameLocks/>
          </xdr:cNvGraphicFramePr>
        </xdr:nvGraphicFramePr>
        <xdr:xfrm>
          <a:off x="9325118" y="2114636"/>
          <a:ext cx="4913665" cy="3696857"/>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206783</xdr:colOff>
      <xdr:row>2</xdr:row>
      <xdr:rowOff>158386</xdr:rowOff>
    </xdr:from>
    <xdr:to>
      <xdr:col>6</xdr:col>
      <xdr:colOff>214312</xdr:colOff>
      <xdr:row>33</xdr:row>
      <xdr:rowOff>83344</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874259</xdr:colOff>
      <xdr:row>9</xdr:row>
      <xdr:rowOff>174623</xdr:rowOff>
    </xdr:from>
    <xdr:to>
      <xdr:col>3</xdr:col>
      <xdr:colOff>691421</xdr:colOff>
      <xdr:row>25</xdr:row>
      <xdr:rowOff>44062</xdr:rowOff>
    </xdr:to>
    <xdr:graphicFrame macro="">
      <xdr:nvGraphicFramePr>
        <xdr:cNvPr id="3" name="Chart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1336901</xdr:colOff>
      <xdr:row>6</xdr:row>
      <xdr:rowOff>35151</xdr:rowOff>
    </xdr:from>
    <xdr:to>
      <xdr:col>5</xdr:col>
      <xdr:colOff>5669</xdr:colOff>
      <xdr:row>8</xdr:row>
      <xdr:rowOff>170088</xdr:rowOff>
    </xdr:to>
    <xdr:sp macro="" textlink="">
      <xdr:nvSpPr>
        <xdr:cNvPr id="4" name="Rectangle: Rounded Corners 4">
          <a:extLst>
            <a:ext uri="{FF2B5EF4-FFF2-40B4-BE49-F238E27FC236}">
              <a16:creationId xmlns:a16="http://schemas.microsoft.com/office/drawing/2014/main" id="{00000000-0008-0000-2200-000004000000}"/>
            </a:ext>
          </a:extLst>
        </xdr:cNvPr>
        <xdr:cNvSpPr/>
      </xdr:nvSpPr>
      <xdr:spPr>
        <a:xfrm>
          <a:off x="5779361" y="1307691"/>
          <a:ext cx="1190988" cy="531177"/>
        </a:xfrm>
        <a:prstGeom prst="roundRect">
          <a:avLst/>
        </a:prstGeom>
        <a:solidFill>
          <a:srgbClr val="009696">
            <a:alpha val="58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a:solidFill>
                <a:sysClr val="windowText" lastClr="000000"/>
              </a:solidFill>
            </a:rPr>
            <a:t>Maturity</a:t>
          </a:r>
        </a:p>
      </xdr:txBody>
    </xdr:sp>
    <xdr:clientData/>
  </xdr:twoCellAnchor>
  <xdr:twoCellAnchor>
    <xdr:from>
      <xdr:col>3</xdr:col>
      <xdr:colOff>1336900</xdr:colOff>
      <xdr:row>9</xdr:row>
      <xdr:rowOff>138339</xdr:rowOff>
    </xdr:from>
    <xdr:to>
      <xdr:col>5</xdr:col>
      <xdr:colOff>5668</xdr:colOff>
      <xdr:row>12</xdr:row>
      <xdr:rowOff>76350</xdr:rowOff>
    </xdr:to>
    <xdr:sp macro="" textlink="">
      <xdr:nvSpPr>
        <xdr:cNvPr id="5" name="Rectangle: Rounded Corners 5">
          <a:extLst>
            <a:ext uri="{FF2B5EF4-FFF2-40B4-BE49-F238E27FC236}">
              <a16:creationId xmlns:a16="http://schemas.microsoft.com/office/drawing/2014/main" id="{00000000-0008-0000-2200-000005000000}"/>
            </a:ext>
          </a:extLst>
        </xdr:cNvPr>
        <xdr:cNvSpPr/>
      </xdr:nvSpPr>
      <xdr:spPr>
        <a:xfrm>
          <a:off x="5779360" y="2005239"/>
          <a:ext cx="1190988" cy="532371"/>
        </a:xfrm>
        <a:prstGeom prst="roundRect">
          <a:avLst/>
        </a:prstGeom>
        <a:solidFill>
          <a:srgbClr val="BEC800">
            <a:alpha val="58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a:solidFill>
                <a:sysClr val="windowText" lastClr="000000"/>
              </a:solidFill>
            </a:rPr>
            <a:t>Performance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4</xdr:col>
      <xdr:colOff>679341</xdr:colOff>
      <xdr:row>4</xdr:row>
      <xdr:rowOff>9071</xdr:rowOff>
    </xdr:from>
    <xdr:to>
      <xdr:col>11</xdr:col>
      <xdr:colOff>54429</xdr:colOff>
      <xdr:row>20</xdr:row>
      <xdr:rowOff>27214</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184374</xdr:colOff>
      <xdr:row>2</xdr:row>
      <xdr:rowOff>142875</xdr:rowOff>
    </xdr:from>
    <xdr:to>
      <xdr:col>17</xdr:col>
      <xdr:colOff>404812</xdr:colOff>
      <xdr:row>26</xdr:row>
      <xdr:rowOff>238123</xdr:rowOff>
    </xdr:to>
    <xdr:graphicFrame macro="">
      <xdr:nvGraphicFramePr>
        <xdr:cNvPr id="2" name="Diagramme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354063</xdr:colOff>
      <xdr:row>4</xdr:row>
      <xdr:rowOff>786248</xdr:rowOff>
    </xdr:from>
    <xdr:to>
      <xdr:col>3</xdr:col>
      <xdr:colOff>839972</xdr:colOff>
      <xdr:row>4</xdr:row>
      <xdr:rowOff>929732</xdr:rowOff>
    </xdr:to>
    <xdr:sp macro="" textlink="">
      <xdr:nvSpPr>
        <xdr:cNvPr id="11" name="Half Frame 10">
          <a:extLst>
            <a:ext uri="{FF2B5EF4-FFF2-40B4-BE49-F238E27FC236}">
              <a16:creationId xmlns:a16="http://schemas.microsoft.com/office/drawing/2014/main" id="{00000000-0008-0000-0500-00000B000000}"/>
            </a:ext>
          </a:extLst>
        </xdr:cNvPr>
        <xdr:cNvSpPr/>
      </xdr:nvSpPr>
      <xdr:spPr>
        <a:xfrm rot="13645076">
          <a:off x="6396140" y="2104399"/>
          <a:ext cx="143484" cy="485909"/>
        </a:xfrm>
        <a:prstGeom prst="halfFrame">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0000"/>
            </a:solidFill>
          </a:endParaRPr>
        </a:p>
      </xdr:txBody>
    </xdr:sp>
    <xdr:clientData/>
  </xdr:twoCellAnchor>
  <xdr:twoCellAnchor>
    <xdr:from>
      <xdr:col>3</xdr:col>
      <xdr:colOff>381000</xdr:colOff>
      <xdr:row>8</xdr:row>
      <xdr:rowOff>242455</xdr:rowOff>
    </xdr:from>
    <xdr:to>
      <xdr:col>3</xdr:col>
      <xdr:colOff>866909</xdr:colOff>
      <xdr:row>8</xdr:row>
      <xdr:rowOff>385939</xdr:rowOff>
    </xdr:to>
    <xdr:sp macro="" textlink="">
      <xdr:nvSpPr>
        <xdr:cNvPr id="12" name="Half Frame 11">
          <a:extLst>
            <a:ext uri="{FF2B5EF4-FFF2-40B4-BE49-F238E27FC236}">
              <a16:creationId xmlns:a16="http://schemas.microsoft.com/office/drawing/2014/main" id="{00000000-0008-0000-0500-00000C000000}"/>
            </a:ext>
          </a:extLst>
        </xdr:cNvPr>
        <xdr:cNvSpPr/>
      </xdr:nvSpPr>
      <xdr:spPr>
        <a:xfrm rot="13645076">
          <a:off x="6423077" y="4851060"/>
          <a:ext cx="143484" cy="485909"/>
        </a:xfrm>
        <a:prstGeom prst="halfFrame">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0000"/>
            </a:solidFill>
          </a:endParaRPr>
        </a:p>
      </xdr:txBody>
    </xdr:sp>
    <xdr:clientData/>
  </xdr:twoCellAnchor>
  <xdr:twoCellAnchor>
    <xdr:from>
      <xdr:col>3</xdr:col>
      <xdr:colOff>415636</xdr:colOff>
      <xdr:row>15</xdr:row>
      <xdr:rowOff>225136</xdr:rowOff>
    </xdr:from>
    <xdr:to>
      <xdr:col>3</xdr:col>
      <xdr:colOff>901545</xdr:colOff>
      <xdr:row>15</xdr:row>
      <xdr:rowOff>368620</xdr:rowOff>
    </xdr:to>
    <xdr:sp macro="" textlink="">
      <xdr:nvSpPr>
        <xdr:cNvPr id="14" name="Half Frame 13">
          <a:extLst>
            <a:ext uri="{FF2B5EF4-FFF2-40B4-BE49-F238E27FC236}">
              <a16:creationId xmlns:a16="http://schemas.microsoft.com/office/drawing/2014/main" id="{00000000-0008-0000-0500-00000E000000}"/>
            </a:ext>
          </a:extLst>
        </xdr:cNvPr>
        <xdr:cNvSpPr/>
      </xdr:nvSpPr>
      <xdr:spPr>
        <a:xfrm rot="13645076">
          <a:off x="6457713" y="9388423"/>
          <a:ext cx="143484" cy="485909"/>
        </a:xfrm>
        <a:prstGeom prst="halfFrame">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0000"/>
            </a:solidFill>
          </a:endParaRPr>
        </a:p>
      </xdr:txBody>
    </xdr:sp>
    <xdr:clientData/>
  </xdr:twoCellAnchor>
  <xdr:twoCellAnchor>
    <xdr:from>
      <xdr:col>3</xdr:col>
      <xdr:colOff>415636</xdr:colOff>
      <xdr:row>21</xdr:row>
      <xdr:rowOff>225136</xdr:rowOff>
    </xdr:from>
    <xdr:to>
      <xdr:col>3</xdr:col>
      <xdr:colOff>901545</xdr:colOff>
      <xdr:row>21</xdr:row>
      <xdr:rowOff>368620</xdr:rowOff>
    </xdr:to>
    <xdr:sp macro="" textlink="">
      <xdr:nvSpPr>
        <xdr:cNvPr id="16" name="Half Frame 15">
          <a:extLst>
            <a:ext uri="{FF2B5EF4-FFF2-40B4-BE49-F238E27FC236}">
              <a16:creationId xmlns:a16="http://schemas.microsoft.com/office/drawing/2014/main" id="{00000000-0008-0000-0500-000010000000}"/>
            </a:ext>
          </a:extLst>
        </xdr:cNvPr>
        <xdr:cNvSpPr/>
      </xdr:nvSpPr>
      <xdr:spPr>
        <a:xfrm rot="13645076">
          <a:off x="6457713" y="13302332"/>
          <a:ext cx="143484" cy="485909"/>
        </a:xfrm>
        <a:prstGeom prst="halfFrame">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0000"/>
            </a:solidFill>
          </a:endParaRPr>
        </a:p>
      </xdr:txBody>
    </xdr:sp>
    <xdr:clientData/>
  </xdr:twoCellAnchor>
  <xdr:twoCellAnchor>
    <xdr:from>
      <xdr:col>3</xdr:col>
      <xdr:colOff>415636</xdr:colOff>
      <xdr:row>14</xdr:row>
      <xdr:rowOff>225136</xdr:rowOff>
    </xdr:from>
    <xdr:to>
      <xdr:col>3</xdr:col>
      <xdr:colOff>901545</xdr:colOff>
      <xdr:row>14</xdr:row>
      <xdr:rowOff>368620</xdr:rowOff>
    </xdr:to>
    <xdr:sp macro="" textlink="">
      <xdr:nvSpPr>
        <xdr:cNvPr id="17" name="Half Frame 16">
          <a:extLst>
            <a:ext uri="{FF2B5EF4-FFF2-40B4-BE49-F238E27FC236}">
              <a16:creationId xmlns:a16="http://schemas.microsoft.com/office/drawing/2014/main" id="{00000000-0008-0000-0500-000011000000}"/>
            </a:ext>
          </a:extLst>
        </xdr:cNvPr>
        <xdr:cNvSpPr/>
      </xdr:nvSpPr>
      <xdr:spPr>
        <a:xfrm rot="13645076">
          <a:off x="6457713" y="8799605"/>
          <a:ext cx="143484" cy="485909"/>
        </a:xfrm>
        <a:prstGeom prst="halfFrame">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0000"/>
            </a:solidFill>
          </a:endParaRPr>
        </a:p>
      </xdr:txBody>
    </xdr:sp>
    <xdr:clientData/>
  </xdr:twoCellAnchor>
  <xdr:twoCellAnchor>
    <xdr:from>
      <xdr:col>3</xdr:col>
      <xdr:colOff>415636</xdr:colOff>
      <xdr:row>28</xdr:row>
      <xdr:rowOff>225136</xdr:rowOff>
    </xdr:from>
    <xdr:to>
      <xdr:col>3</xdr:col>
      <xdr:colOff>901545</xdr:colOff>
      <xdr:row>28</xdr:row>
      <xdr:rowOff>368620</xdr:rowOff>
    </xdr:to>
    <xdr:sp macro="" textlink="">
      <xdr:nvSpPr>
        <xdr:cNvPr id="18" name="Half Frame 17">
          <a:extLst>
            <a:ext uri="{FF2B5EF4-FFF2-40B4-BE49-F238E27FC236}">
              <a16:creationId xmlns:a16="http://schemas.microsoft.com/office/drawing/2014/main" id="{00000000-0008-0000-0500-000012000000}"/>
            </a:ext>
          </a:extLst>
        </xdr:cNvPr>
        <xdr:cNvSpPr/>
      </xdr:nvSpPr>
      <xdr:spPr>
        <a:xfrm rot="13645076">
          <a:off x="6457713" y="17510650"/>
          <a:ext cx="143484" cy="485909"/>
        </a:xfrm>
        <a:prstGeom prst="halfFrame">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0000"/>
            </a:solidFill>
          </a:endParaRPr>
        </a:p>
      </xdr:txBody>
    </xdr:sp>
    <xdr:clientData/>
  </xdr:twoCellAnchor>
  <xdr:twoCellAnchor>
    <xdr:from>
      <xdr:col>3</xdr:col>
      <xdr:colOff>415636</xdr:colOff>
      <xdr:row>30</xdr:row>
      <xdr:rowOff>225136</xdr:rowOff>
    </xdr:from>
    <xdr:to>
      <xdr:col>3</xdr:col>
      <xdr:colOff>901545</xdr:colOff>
      <xdr:row>30</xdr:row>
      <xdr:rowOff>368620</xdr:rowOff>
    </xdr:to>
    <xdr:sp macro="" textlink="">
      <xdr:nvSpPr>
        <xdr:cNvPr id="19" name="Half Frame 18">
          <a:extLst>
            <a:ext uri="{FF2B5EF4-FFF2-40B4-BE49-F238E27FC236}">
              <a16:creationId xmlns:a16="http://schemas.microsoft.com/office/drawing/2014/main" id="{00000000-0008-0000-0500-000013000000}"/>
            </a:ext>
          </a:extLst>
        </xdr:cNvPr>
        <xdr:cNvSpPr/>
      </xdr:nvSpPr>
      <xdr:spPr>
        <a:xfrm rot="13645076">
          <a:off x="6682849" y="17579923"/>
          <a:ext cx="143484" cy="485909"/>
        </a:xfrm>
        <a:prstGeom prst="halfFrame">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0000"/>
            </a:solidFill>
          </a:endParaRPr>
        </a:p>
      </xdr:txBody>
    </xdr:sp>
    <xdr:clientData/>
  </xdr:twoCellAnchor>
  <xdr:twoCellAnchor>
    <xdr:from>
      <xdr:col>3</xdr:col>
      <xdr:colOff>415636</xdr:colOff>
      <xdr:row>35</xdr:row>
      <xdr:rowOff>225136</xdr:rowOff>
    </xdr:from>
    <xdr:to>
      <xdr:col>3</xdr:col>
      <xdr:colOff>901545</xdr:colOff>
      <xdr:row>35</xdr:row>
      <xdr:rowOff>368620</xdr:rowOff>
    </xdr:to>
    <xdr:sp macro="" textlink="">
      <xdr:nvSpPr>
        <xdr:cNvPr id="20" name="Half Frame 19">
          <a:extLst>
            <a:ext uri="{FF2B5EF4-FFF2-40B4-BE49-F238E27FC236}">
              <a16:creationId xmlns:a16="http://schemas.microsoft.com/office/drawing/2014/main" id="{00000000-0008-0000-0500-000014000000}"/>
            </a:ext>
          </a:extLst>
        </xdr:cNvPr>
        <xdr:cNvSpPr/>
      </xdr:nvSpPr>
      <xdr:spPr>
        <a:xfrm rot="13645076">
          <a:off x="6682849" y="18826832"/>
          <a:ext cx="143484" cy="485909"/>
        </a:xfrm>
        <a:prstGeom prst="halfFrame">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0000"/>
            </a:solidFill>
          </a:endParaRPr>
        </a:p>
      </xdr:txBody>
    </xdr:sp>
    <xdr:clientData/>
  </xdr:twoCellAnchor>
  <xdr:twoCellAnchor>
    <xdr:from>
      <xdr:col>3</xdr:col>
      <xdr:colOff>415636</xdr:colOff>
      <xdr:row>25</xdr:row>
      <xdr:rowOff>225136</xdr:rowOff>
    </xdr:from>
    <xdr:to>
      <xdr:col>3</xdr:col>
      <xdr:colOff>901545</xdr:colOff>
      <xdr:row>25</xdr:row>
      <xdr:rowOff>368620</xdr:rowOff>
    </xdr:to>
    <xdr:sp macro="" textlink="">
      <xdr:nvSpPr>
        <xdr:cNvPr id="15" name="Half Frame 14">
          <a:extLst>
            <a:ext uri="{FF2B5EF4-FFF2-40B4-BE49-F238E27FC236}">
              <a16:creationId xmlns:a16="http://schemas.microsoft.com/office/drawing/2014/main" id="{00000000-0008-0000-0500-00000F000000}"/>
            </a:ext>
          </a:extLst>
        </xdr:cNvPr>
        <xdr:cNvSpPr/>
      </xdr:nvSpPr>
      <xdr:spPr>
        <a:xfrm rot="13645076">
          <a:off x="6682849" y="13302332"/>
          <a:ext cx="143484" cy="485909"/>
        </a:xfrm>
        <a:prstGeom prst="halfFrame">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0000"/>
            </a:solidFill>
          </a:endParaRPr>
        </a:p>
      </xdr:txBody>
    </xdr:sp>
    <xdr:clientData/>
  </xdr:twoCellAnchor>
  <xdr:twoCellAnchor>
    <xdr:from>
      <xdr:col>3</xdr:col>
      <xdr:colOff>415636</xdr:colOff>
      <xdr:row>38</xdr:row>
      <xdr:rowOff>225136</xdr:rowOff>
    </xdr:from>
    <xdr:to>
      <xdr:col>3</xdr:col>
      <xdr:colOff>901545</xdr:colOff>
      <xdr:row>38</xdr:row>
      <xdr:rowOff>368620</xdr:rowOff>
    </xdr:to>
    <xdr:sp macro="" textlink="">
      <xdr:nvSpPr>
        <xdr:cNvPr id="21" name="Half Frame 20">
          <a:extLst>
            <a:ext uri="{FF2B5EF4-FFF2-40B4-BE49-F238E27FC236}">
              <a16:creationId xmlns:a16="http://schemas.microsoft.com/office/drawing/2014/main" id="{00000000-0008-0000-0500-000015000000}"/>
            </a:ext>
          </a:extLst>
        </xdr:cNvPr>
        <xdr:cNvSpPr/>
      </xdr:nvSpPr>
      <xdr:spPr>
        <a:xfrm rot="13645076">
          <a:off x="6682849" y="21563105"/>
          <a:ext cx="143484" cy="485909"/>
        </a:xfrm>
        <a:prstGeom prst="halfFrame">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2256825</xdr:colOff>
      <xdr:row>43</xdr:row>
      <xdr:rowOff>21313</xdr:rowOff>
    </xdr:from>
    <xdr:to>
      <xdr:col>8</xdr:col>
      <xdr:colOff>898737</xdr:colOff>
      <xdr:row>67</xdr:row>
      <xdr:rowOff>118468</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2230582</xdr:colOff>
      <xdr:row>68</xdr:row>
      <xdr:rowOff>72734</xdr:rowOff>
    </xdr:from>
    <xdr:to>
      <xdr:col>8</xdr:col>
      <xdr:colOff>872837</xdr:colOff>
      <xdr:row>93</xdr:row>
      <xdr:rowOff>166254</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0.03404</cdr:x>
      <cdr:y>0.13005</cdr:y>
    </cdr:from>
    <cdr:to>
      <cdr:x>0.24388</cdr:x>
      <cdr:y>0.21244</cdr:y>
    </cdr:to>
    <cdr:sp macro="" textlink="">
      <cdr:nvSpPr>
        <cdr:cNvPr id="3" name="TextBox 1">
          <a:extLst xmlns:a="http://schemas.openxmlformats.org/drawingml/2006/main">
            <a:ext uri="{FF2B5EF4-FFF2-40B4-BE49-F238E27FC236}">
              <a16:creationId xmlns:a16="http://schemas.microsoft.com/office/drawing/2014/main" id="{131C31C1-916A-A9C1-BE6C-A286394F25EA}"/>
            </a:ext>
          </a:extLst>
        </cdr:cNvPr>
        <cdr:cNvSpPr txBox="1"/>
      </cdr:nvSpPr>
      <cdr:spPr>
        <a:xfrm xmlns:a="http://schemas.openxmlformats.org/drawingml/2006/main">
          <a:off x="286126" y="638046"/>
          <a:ext cx="1764000" cy="4042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800" b="1">
              <a:solidFill>
                <a:schemeClr val="tx1">
                  <a:lumMod val="65000"/>
                  <a:lumOff val="35000"/>
                </a:schemeClr>
              </a:solidFill>
            </a:rPr>
            <a:t>innovating</a:t>
          </a:r>
        </a:p>
      </cdr:txBody>
    </cdr:sp>
  </cdr:relSizeAnchor>
  <cdr:relSizeAnchor xmlns:cdr="http://schemas.openxmlformats.org/drawingml/2006/chartDrawing">
    <cdr:from>
      <cdr:x>0.39258</cdr:x>
      <cdr:y>0.17238</cdr:y>
    </cdr:from>
    <cdr:to>
      <cdr:x>0.93507</cdr:x>
      <cdr:y>0.64307</cdr:y>
    </cdr:to>
    <cdr:sp macro="" textlink="">
      <cdr:nvSpPr>
        <cdr:cNvPr id="6" name="Rectangle 5">
          <a:extLst xmlns:a="http://schemas.openxmlformats.org/drawingml/2006/main">
            <a:ext uri="{FF2B5EF4-FFF2-40B4-BE49-F238E27FC236}">
              <a16:creationId xmlns:a16="http://schemas.microsoft.com/office/drawing/2014/main" id="{105A3A3F-7B72-CFEC-974D-B0E5A9E80A0B}"/>
            </a:ext>
          </a:extLst>
        </cdr:cNvPr>
        <cdr:cNvSpPr/>
      </cdr:nvSpPr>
      <cdr:spPr>
        <a:xfrm xmlns:a="http://schemas.openxmlformats.org/drawingml/2006/main">
          <a:off x="3370565" y="845434"/>
          <a:ext cx="4657577" cy="2308489"/>
        </a:xfrm>
        <a:prstGeom xmlns:a="http://schemas.openxmlformats.org/drawingml/2006/main" prst="rect">
          <a:avLst/>
        </a:prstGeom>
        <a:noFill xmlns:a="http://schemas.openxmlformats.org/drawingml/2006/main"/>
        <a:ln xmlns:a="http://schemas.openxmlformats.org/drawingml/2006/main" w="254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0.28144</cdr:x>
      <cdr:y>0.11637</cdr:y>
    </cdr:from>
    <cdr:to>
      <cdr:x>0.39128</cdr:x>
      <cdr:y>0.17335</cdr:y>
    </cdr:to>
    <cdr:sp macro="" textlink="">
      <cdr:nvSpPr>
        <cdr:cNvPr id="7" name="Rectangle 6">
          <a:extLst xmlns:a="http://schemas.openxmlformats.org/drawingml/2006/main">
            <a:ext uri="{FF2B5EF4-FFF2-40B4-BE49-F238E27FC236}">
              <a16:creationId xmlns:a16="http://schemas.microsoft.com/office/drawing/2014/main" id="{E1B5B035-670B-A348-A505-A8B2A71E1935}"/>
            </a:ext>
          </a:extLst>
        </cdr:cNvPr>
        <cdr:cNvSpPr/>
      </cdr:nvSpPr>
      <cdr:spPr>
        <a:xfrm xmlns:a="http://schemas.openxmlformats.org/drawingml/2006/main">
          <a:off x="2413754" y="571502"/>
          <a:ext cx="942064" cy="279791"/>
        </a:xfrm>
        <a:prstGeom xmlns:a="http://schemas.openxmlformats.org/drawingml/2006/main" prst="rect">
          <a:avLst/>
        </a:prstGeom>
        <a:solidFill xmlns:a="http://schemas.openxmlformats.org/drawingml/2006/main">
          <a:schemeClr val="accent5">
            <a:lumMod val="60000"/>
            <a:lumOff val="40000"/>
          </a:schemeClr>
        </a:solidFill>
        <a:ln xmlns:a="http://schemas.openxmlformats.org/drawingml/2006/main" w="254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lIns="0" tIns="0" rIns="0" bIns="0" rtlCol="0" anchor="ctr" anchorCtr="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ctr"/>
          <a:r>
            <a:rPr lang="en-US" sz="1800" b="1">
              <a:solidFill>
                <a:schemeClr val="tx1"/>
              </a:solidFill>
              <a:latin typeface="+mn-lt"/>
              <a:ea typeface="+mn-ea"/>
              <a:cs typeface="+mn-cs"/>
            </a:rPr>
            <a:t>farm</a:t>
          </a:r>
        </a:p>
      </cdr:txBody>
    </cdr:sp>
  </cdr:relSizeAnchor>
  <cdr:relSizeAnchor xmlns:cdr="http://schemas.openxmlformats.org/drawingml/2006/chartDrawing">
    <cdr:from>
      <cdr:x>0.39258</cdr:x>
      <cdr:y>0.1157</cdr:y>
    </cdr:from>
    <cdr:to>
      <cdr:x>0.60794</cdr:x>
      <cdr:y>0.17273</cdr:y>
    </cdr:to>
    <cdr:sp macro="" textlink="">
      <cdr:nvSpPr>
        <cdr:cNvPr id="8" name="Rectangle 7">
          <a:extLst xmlns:a="http://schemas.openxmlformats.org/drawingml/2006/main">
            <a:ext uri="{FF2B5EF4-FFF2-40B4-BE49-F238E27FC236}">
              <a16:creationId xmlns:a16="http://schemas.microsoft.com/office/drawing/2014/main" id="{B575F64C-C4B2-3B5F-2870-2563E3BE57D1}"/>
            </a:ext>
          </a:extLst>
        </cdr:cNvPr>
        <cdr:cNvSpPr/>
      </cdr:nvSpPr>
      <cdr:spPr>
        <a:xfrm xmlns:a="http://schemas.openxmlformats.org/drawingml/2006/main">
          <a:off x="3370566" y="567448"/>
          <a:ext cx="1848969" cy="279703"/>
        </a:xfrm>
        <a:prstGeom xmlns:a="http://schemas.openxmlformats.org/drawingml/2006/main" prst="rect">
          <a:avLst/>
        </a:prstGeom>
        <a:solidFill xmlns:a="http://schemas.openxmlformats.org/drawingml/2006/main">
          <a:schemeClr val="accent5">
            <a:lumMod val="60000"/>
            <a:lumOff val="40000"/>
          </a:schemeClr>
        </a:solidFill>
        <a:ln xmlns:a="http://schemas.openxmlformats.org/drawingml/2006/main" w="254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lIns="0" tIns="0" rIns="0" bIns="0" rtlCol="0" anchor="ctr" anchorCtr="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ctr"/>
          <a:r>
            <a:rPr lang="en-US" sz="1800" b="1">
              <a:solidFill>
                <a:schemeClr val="tx1"/>
              </a:solidFill>
              <a:latin typeface="+mn-lt"/>
              <a:ea typeface="+mn-ea"/>
              <a:cs typeface="+mn-cs"/>
            </a:rPr>
            <a:t>scheme</a:t>
          </a:r>
        </a:p>
      </cdr:txBody>
    </cdr:sp>
  </cdr:relSizeAnchor>
  <cdr:relSizeAnchor xmlns:cdr="http://schemas.openxmlformats.org/drawingml/2006/chartDrawing">
    <cdr:from>
      <cdr:x>0.07123</cdr:x>
      <cdr:y>0.52052</cdr:y>
    </cdr:from>
    <cdr:to>
      <cdr:x>0.23003</cdr:x>
      <cdr:y>0.61079</cdr:y>
    </cdr:to>
    <cdr:sp macro="" textlink="">
      <cdr:nvSpPr>
        <cdr:cNvPr id="2" name="TextBox 1">
          <a:extLst xmlns:a="http://schemas.openxmlformats.org/drawingml/2006/main">
            <a:ext uri="{FF2B5EF4-FFF2-40B4-BE49-F238E27FC236}">
              <a16:creationId xmlns:a16="http://schemas.microsoft.com/office/drawing/2014/main" id="{3E2B7210-1FBA-8AA5-B8E3-07290229B49F}"/>
            </a:ext>
          </a:extLst>
        </cdr:cNvPr>
        <cdr:cNvSpPr txBox="1"/>
      </cdr:nvSpPr>
      <cdr:spPr>
        <a:xfrm xmlns:a="http://schemas.openxmlformats.org/drawingml/2006/main">
          <a:off x="598770" y="2553792"/>
          <a:ext cx="1334857" cy="4428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800" b="1">
              <a:solidFill>
                <a:schemeClr val="tx1">
                  <a:lumMod val="65000"/>
                  <a:lumOff val="35000"/>
                </a:schemeClr>
              </a:solidFill>
            </a:rPr>
            <a:t>developing</a:t>
          </a:r>
        </a:p>
      </cdr:txBody>
    </cdr:sp>
  </cdr:relSizeAnchor>
  <cdr:relSizeAnchor xmlns:cdr="http://schemas.openxmlformats.org/drawingml/2006/chartDrawing">
    <cdr:from>
      <cdr:x>0.60761</cdr:x>
      <cdr:y>0.11546</cdr:y>
    </cdr:from>
    <cdr:to>
      <cdr:x>0.78974</cdr:x>
      <cdr:y>0.17249</cdr:y>
    </cdr:to>
    <cdr:sp macro="" textlink="">
      <cdr:nvSpPr>
        <cdr:cNvPr id="10" name="Rectangle 9">
          <a:extLst xmlns:a="http://schemas.openxmlformats.org/drawingml/2006/main">
            <a:ext uri="{FF2B5EF4-FFF2-40B4-BE49-F238E27FC236}">
              <a16:creationId xmlns:a16="http://schemas.microsoft.com/office/drawing/2014/main" id="{EC0DF8A0-8F4E-D3EB-F0A3-39BCECE8F8D5}"/>
            </a:ext>
          </a:extLst>
        </cdr:cNvPr>
        <cdr:cNvSpPr/>
      </cdr:nvSpPr>
      <cdr:spPr>
        <a:xfrm xmlns:a="http://schemas.openxmlformats.org/drawingml/2006/main">
          <a:off x="5211213" y="567017"/>
          <a:ext cx="1562061" cy="280072"/>
        </a:xfrm>
        <a:prstGeom xmlns:a="http://schemas.openxmlformats.org/drawingml/2006/main" prst="rect">
          <a:avLst/>
        </a:prstGeom>
        <a:solidFill xmlns:a="http://schemas.openxmlformats.org/drawingml/2006/main">
          <a:schemeClr val="accent5">
            <a:lumMod val="60000"/>
            <a:lumOff val="40000"/>
          </a:schemeClr>
        </a:solidFill>
        <a:ln xmlns:a="http://schemas.openxmlformats.org/drawingml/2006/main" w="254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rtlCol="0" anchor="ctr" anchorCtr="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ctr"/>
          <a:r>
            <a:rPr lang="en-US" sz="1800" b="1">
              <a:solidFill>
                <a:schemeClr val="tx1"/>
              </a:solidFill>
              <a:latin typeface="+mn-lt"/>
              <a:ea typeface="+mn-ea"/>
              <a:cs typeface="+mn-cs"/>
            </a:rPr>
            <a:t>organizational</a:t>
          </a:r>
        </a:p>
      </cdr:txBody>
    </cdr:sp>
  </cdr:relSizeAnchor>
  <cdr:relSizeAnchor xmlns:cdr="http://schemas.openxmlformats.org/drawingml/2006/chartDrawing">
    <cdr:from>
      <cdr:x>0.28186</cdr:x>
      <cdr:y>0.17297</cdr:y>
    </cdr:from>
    <cdr:to>
      <cdr:x>0.60778</cdr:x>
      <cdr:y>0.64134</cdr:y>
    </cdr:to>
    <cdr:sp macro="" textlink="">
      <cdr:nvSpPr>
        <cdr:cNvPr id="11" name="Rectangle 10">
          <a:extLst xmlns:a="http://schemas.openxmlformats.org/drawingml/2006/main">
            <a:ext uri="{FF2B5EF4-FFF2-40B4-BE49-F238E27FC236}">
              <a16:creationId xmlns:a16="http://schemas.microsoft.com/office/drawing/2014/main" id="{10B1C36D-20DC-49AF-C63F-8E9B58576983}"/>
            </a:ext>
          </a:extLst>
        </cdr:cNvPr>
        <cdr:cNvSpPr/>
      </cdr:nvSpPr>
      <cdr:spPr>
        <a:xfrm xmlns:a="http://schemas.openxmlformats.org/drawingml/2006/main">
          <a:off x="2417397" y="849435"/>
          <a:ext cx="2795242" cy="2300129"/>
        </a:xfrm>
        <a:prstGeom xmlns:a="http://schemas.openxmlformats.org/drawingml/2006/main" prst="rect">
          <a:avLst/>
        </a:prstGeom>
        <a:noFill xmlns:a="http://schemas.openxmlformats.org/drawingml/2006/main"/>
        <a:ln xmlns:a="http://schemas.openxmlformats.org/drawingml/2006/main" w="254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endParaRPr lang="en-US" sz="1100">
            <a:solidFill>
              <a:schemeClr val="lt1"/>
            </a:solidFill>
            <a:latin typeface="+mn-lt"/>
            <a:ea typeface="+mn-ea"/>
            <a:cs typeface="+mn-cs"/>
          </a:endParaRPr>
        </a:p>
      </cdr:txBody>
    </cdr:sp>
  </cdr:relSizeAnchor>
  <cdr:relSizeAnchor xmlns:cdr="http://schemas.openxmlformats.org/drawingml/2006/chartDrawing">
    <cdr:from>
      <cdr:x>0.7906</cdr:x>
      <cdr:y>0.17148</cdr:y>
    </cdr:from>
    <cdr:to>
      <cdr:x>0.93497</cdr:x>
      <cdr:y>0.63984</cdr:y>
    </cdr:to>
    <cdr:sp macro="" textlink="">
      <cdr:nvSpPr>
        <cdr:cNvPr id="21" name="Rectangle 20">
          <a:extLst xmlns:a="http://schemas.openxmlformats.org/drawingml/2006/main">
            <a:ext uri="{FF2B5EF4-FFF2-40B4-BE49-F238E27FC236}">
              <a16:creationId xmlns:a16="http://schemas.microsoft.com/office/drawing/2014/main" id="{5FF18901-6AB0-B047-6891-BC27E70E7D1F}"/>
            </a:ext>
          </a:extLst>
        </cdr:cNvPr>
        <cdr:cNvSpPr/>
      </cdr:nvSpPr>
      <cdr:spPr>
        <a:xfrm xmlns:a="http://schemas.openxmlformats.org/drawingml/2006/main">
          <a:off x="6780600" y="842108"/>
          <a:ext cx="1238251" cy="2300129"/>
        </a:xfrm>
        <a:prstGeom xmlns:a="http://schemas.openxmlformats.org/drawingml/2006/main" prst="rect">
          <a:avLst/>
        </a:prstGeom>
        <a:noFill xmlns:a="http://schemas.openxmlformats.org/drawingml/2006/main"/>
        <a:ln xmlns:a="http://schemas.openxmlformats.org/drawingml/2006/main" w="254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endParaRPr lang="en-US" sz="1100">
            <a:solidFill>
              <a:schemeClr val="lt1"/>
            </a:solidFill>
            <a:latin typeface="+mn-lt"/>
            <a:ea typeface="+mn-ea"/>
            <a:cs typeface="+mn-cs"/>
          </a:endParaRPr>
        </a:p>
      </cdr:txBody>
    </cdr:sp>
  </cdr:relSizeAnchor>
  <cdr:relSizeAnchor xmlns:cdr="http://schemas.openxmlformats.org/drawingml/2006/chartDrawing">
    <cdr:from>
      <cdr:x>0.79034</cdr:x>
      <cdr:y>0.11424</cdr:y>
    </cdr:from>
    <cdr:to>
      <cdr:x>0.935</cdr:x>
      <cdr:y>0.17217</cdr:y>
    </cdr:to>
    <cdr:sp macro="" textlink="">
      <cdr:nvSpPr>
        <cdr:cNvPr id="32" name="Rectangle 31">
          <a:extLst xmlns:a="http://schemas.openxmlformats.org/drawingml/2006/main">
            <a:ext uri="{FF2B5EF4-FFF2-40B4-BE49-F238E27FC236}">
              <a16:creationId xmlns:a16="http://schemas.microsoft.com/office/drawing/2014/main" id="{7FE289F8-D7C2-77F9-16BD-BE7153662271}"/>
            </a:ext>
          </a:extLst>
        </cdr:cNvPr>
        <cdr:cNvSpPr/>
      </cdr:nvSpPr>
      <cdr:spPr>
        <a:xfrm xmlns:a="http://schemas.openxmlformats.org/drawingml/2006/main">
          <a:off x="6775890" y="560628"/>
          <a:ext cx="1240214" cy="284269"/>
        </a:xfrm>
        <a:prstGeom xmlns:a="http://schemas.openxmlformats.org/drawingml/2006/main" prst="rect">
          <a:avLst/>
        </a:prstGeom>
        <a:solidFill xmlns:a="http://schemas.openxmlformats.org/drawingml/2006/main">
          <a:schemeClr val="accent5">
            <a:lumMod val="60000"/>
            <a:lumOff val="40000"/>
          </a:schemeClr>
        </a:solidFill>
        <a:ln xmlns:a="http://schemas.openxmlformats.org/drawingml/2006/main" w="254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rtlCol="0" anchor="ctr" anchorCtr="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ctr"/>
          <a:r>
            <a:rPr lang="en-US" sz="1800" b="1">
              <a:solidFill>
                <a:schemeClr val="tx1"/>
              </a:solidFill>
              <a:latin typeface="+mn-lt"/>
              <a:ea typeface="+mn-ea"/>
              <a:cs typeface="+mn-cs"/>
            </a:rPr>
            <a:t>agri.env</a:t>
          </a:r>
        </a:p>
      </cdr:txBody>
    </cdr:sp>
  </cdr:relSizeAnchor>
  <cdr:relSizeAnchor xmlns:cdr="http://schemas.openxmlformats.org/drawingml/2006/chartDrawing">
    <cdr:from>
      <cdr:x>0.07079</cdr:x>
      <cdr:y>0.32376</cdr:y>
    </cdr:from>
    <cdr:to>
      <cdr:x>0.22959</cdr:x>
      <cdr:y>0.41402</cdr:y>
    </cdr:to>
    <cdr:sp macro="" textlink="">
      <cdr:nvSpPr>
        <cdr:cNvPr id="33" name="TextBox 1">
          <a:extLst xmlns:a="http://schemas.openxmlformats.org/drawingml/2006/main">
            <a:ext uri="{FF2B5EF4-FFF2-40B4-BE49-F238E27FC236}">
              <a16:creationId xmlns:a16="http://schemas.microsoft.com/office/drawing/2014/main" id="{3A2961D5-C0DD-5714-6141-2354B51298D2}"/>
            </a:ext>
          </a:extLst>
        </cdr:cNvPr>
        <cdr:cNvSpPr txBox="1"/>
      </cdr:nvSpPr>
      <cdr:spPr>
        <a:xfrm xmlns:a="http://schemas.openxmlformats.org/drawingml/2006/main">
          <a:off x="595085" y="1588407"/>
          <a:ext cx="1334857" cy="4428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b="1">
              <a:solidFill>
                <a:schemeClr val="tx1">
                  <a:lumMod val="65000"/>
                  <a:lumOff val="35000"/>
                </a:schemeClr>
              </a:solidFill>
            </a:rPr>
            <a:t>sustaining</a:t>
          </a:r>
        </a:p>
      </cdr:txBody>
    </cdr:sp>
  </cdr:relSizeAnchor>
</c:userShapes>
</file>

<file path=xl/drawings/drawing7.xml><?xml version="1.0" encoding="utf-8"?>
<xdr:wsDr xmlns:xdr="http://schemas.openxmlformats.org/drawingml/2006/spreadsheetDrawing" xmlns:a="http://schemas.openxmlformats.org/drawingml/2006/main">
  <xdr:oneCellAnchor>
    <xdr:from>
      <xdr:col>13</xdr:col>
      <xdr:colOff>0</xdr:colOff>
      <xdr:row>0</xdr:row>
      <xdr:rowOff>0</xdr:rowOff>
    </xdr:from>
    <xdr:ext cx="1481643" cy="346938"/>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rotWithShape="1">
        <a:blip xmlns:r="http://schemas.openxmlformats.org/officeDocument/2006/relationships" r:embed="rId1" cstate="email">
          <a:biLevel thresh="50000"/>
          <a:extLst>
            <a:ext uri="{28A0092B-C50C-407E-A947-70E740481C1C}">
              <a14:useLocalDpi xmlns:a14="http://schemas.microsoft.com/office/drawing/2010/main"/>
            </a:ext>
          </a:extLst>
        </a:blip>
        <a:srcRect/>
        <a:stretch/>
      </xdr:blipFill>
      <xdr:spPr bwMode="auto">
        <a:xfrm>
          <a:off x="11348357" y="575582"/>
          <a:ext cx="1481643" cy="3469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1561654</xdr:colOff>
      <xdr:row>1</xdr:row>
      <xdr:rowOff>351383</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rotWithShape="1">
        <a:blip xmlns:r="http://schemas.openxmlformats.org/officeDocument/2006/relationships" r:embed="rId1" cstate="email">
          <a:biLevel thresh="50000"/>
          <a:extLst>
            <a:ext uri="{28A0092B-C50C-407E-A947-70E740481C1C}">
              <a14:useLocalDpi xmlns:a14="http://schemas.microsoft.com/office/drawing/2010/main"/>
            </a:ext>
          </a:extLst>
        </a:blip>
        <a:srcRect/>
        <a:stretch/>
      </xdr:blipFill>
      <xdr:spPr bwMode="auto">
        <a:xfrm>
          <a:off x="10306050" y="285750"/>
          <a:ext cx="1561654" cy="351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149679</xdr:colOff>
      <xdr:row>1</xdr:row>
      <xdr:rowOff>380092</xdr:rowOff>
    </xdr:from>
    <xdr:to>
      <xdr:col>0</xdr:col>
      <xdr:colOff>739867</xdr:colOff>
      <xdr:row>1</xdr:row>
      <xdr:rowOff>641712</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49679" y="665842"/>
          <a:ext cx="590188" cy="261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50" b="1">
              <a:solidFill>
                <a:schemeClr val="bg1"/>
              </a:solidFill>
              <a:latin typeface="Arial Narrow" panose="020B0606020202030204" pitchFamily="34" charset="0"/>
            </a:rPr>
            <a:t>HOME</a:t>
          </a:r>
        </a:p>
      </xdr:txBody>
    </xdr:sp>
    <xdr:clientData/>
  </xdr:twoCellAnchor>
  <xdr:twoCellAnchor editAs="oneCell">
    <xdr:from>
      <xdr:col>0</xdr:col>
      <xdr:colOff>215539</xdr:colOff>
      <xdr:row>0</xdr:row>
      <xdr:rowOff>149679</xdr:rowOff>
    </xdr:from>
    <xdr:to>
      <xdr:col>0</xdr:col>
      <xdr:colOff>680360</xdr:colOff>
      <xdr:row>1</xdr:row>
      <xdr:rowOff>358693</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15539" y="149679"/>
          <a:ext cx="464821" cy="494764"/>
        </a:xfrm>
        <a:prstGeom prst="ellipse">
          <a:avLst/>
        </a:prstGeom>
        <a:ln w="38100">
          <a:solidFill>
            <a:schemeClr val="bg1"/>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23</xdr:col>
      <xdr:colOff>1115785</xdr:colOff>
      <xdr:row>2</xdr:row>
      <xdr:rowOff>54429</xdr:rowOff>
    </xdr:from>
    <xdr:to>
      <xdr:col>23</xdr:col>
      <xdr:colOff>2686964</xdr:colOff>
      <xdr:row>2</xdr:row>
      <xdr:rowOff>399462</xdr:rowOff>
    </xdr:to>
    <xdr:pic>
      <xdr:nvPicPr>
        <xdr:cNvPr id="28" name="Picture 27">
          <a:extLst>
            <a:ext uri="{FF2B5EF4-FFF2-40B4-BE49-F238E27FC236}">
              <a16:creationId xmlns:a16="http://schemas.microsoft.com/office/drawing/2014/main" id="{00000000-0008-0000-0E00-00001C000000}"/>
            </a:ext>
          </a:extLst>
        </xdr:cNvPr>
        <xdr:cNvPicPr>
          <a:picLocks noChangeAspect="1" noChangeArrowheads="1"/>
        </xdr:cNvPicPr>
      </xdr:nvPicPr>
      <xdr:blipFill rotWithShape="1">
        <a:blip xmlns:r="http://schemas.openxmlformats.org/officeDocument/2006/relationships" r:embed="rId1" cstate="email">
          <a:biLevel thresh="50000"/>
          <a:extLst>
            <a:ext uri="{28A0092B-C50C-407E-A947-70E740481C1C}">
              <a14:useLocalDpi xmlns:a14="http://schemas.microsoft.com/office/drawing/2010/main"/>
            </a:ext>
          </a:extLst>
        </a:blip>
        <a:srcRect/>
        <a:stretch/>
      </xdr:blipFill>
      <xdr:spPr bwMode="auto">
        <a:xfrm>
          <a:off x="30071785" y="231322"/>
          <a:ext cx="1561654" cy="354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149679</xdr:colOff>
      <xdr:row>2</xdr:row>
      <xdr:rowOff>502555</xdr:rowOff>
    </xdr:from>
    <xdr:to>
      <xdr:col>0</xdr:col>
      <xdr:colOff>739867</xdr:colOff>
      <xdr:row>2</xdr:row>
      <xdr:rowOff>764175</xdr:rowOff>
    </xdr:to>
    <xdr:sp macro="[0]!Click_Home" textlink="">
      <xdr:nvSpPr>
        <xdr:cNvPr id="5" name="TextBox 4">
          <a:extLst>
            <a:ext uri="{FF2B5EF4-FFF2-40B4-BE49-F238E27FC236}">
              <a16:creationId xmlns:a16="http://schemas.microsoft.com/office/drawing/2014/main" id="{00000000-0008-0000-0E00-000005000000}"/>
            </a:ext>
          </a:extLst>
        </xdr:cNvPr>
        <xdr:cNvSpPr txBox="1"/>
      </xdr:nvSpPr>
      <xdr:spPr>
        <a:xfrm>
          <a:off x="149679" y="679448"/>
          <a:ext cx="590188" cy="261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50" b="1">
              <a:solidFill>
                <a:schemeClr val="bg1"/>
              </a:solidFill>
              <a:latin typeface="Arial Narrow" panose="020B0606020202030204" pitchFamily="34" charset="0"/>
            </a:rPr>
            <a:t>HOME</a:t>
          </a:r>
        </a:p>
      </xdr:txBody>
    </xdr:sp>
    <xdr:clientData/>
  </xdr:twoCellAnchor>
  <xdr:twoCellAnchor editAs="oneCell">
    <xdr:from>
      <xdr:col>0</xdr:col>
      <xdr:colOff>215539</xdr:colOff>
      <xdr:row>1</xdr:row>
      <xdr:rowOff>163285</xdr:rowOff>
    </xdr:from>
    <xdr:to>
      <xdr:col>0</xdr:col>
      <xdr:colOff>669565</xdr:colOff>
      <xdr:row>2</xdr:row>
      <xdr:rowOff>474806</xdr:rowOff>
    </xdr:to>
    <xdr:pic macro="[0]!Click_Home">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15539" y="163285"/>
          <a:ext cx="464821" cy="494764"/>
        </a:xfrm>
        <a:prstGeom prst="ellipse">
          <a:avLst/>
        </a:prstGeom>
        <a:ln w="38100">
          <a:solidFill>
            <a:schemeClr val="bg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56c426785fcbe3be/JD%20PROJECTS/WB%20IrriUoF%20-%20Toolkit%20for%20Irri%20Governance/iOF%20TEAM%20CURRENT/DeepDive%20WB%2015July/UoF%20100-Day%20Action%20Plan%20-%20v2%2028FEB2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OF%20TABS%20working%20sheets%2023/DeepDive%20WB%2015July/UoF%20100-Day%20Action%20Plan%20-%20v2%2028FEB21.xlsm"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worldbankgroup-my.sharepoint.com/personal/fperezpenalosa_worldbank_org/Documents/01%20-%20UoF/02%20-%20UoF%20Tool%20Kit/01%20-%20Integrated%20ToolKit/03%20-%20Final%20Version/01%20-%20March%202021/ToolKit/UoF%20100-Day%20Action%20Plan%20-%20v2%2028FEB21.xlsm?BC0DE204" TargetMode="External"/><Relationship Id="rId1" Type="http://schemas.openxmlformats.org/officeDocument/2006/relationships/externalLinkPath" Target="file:///\\BC0DE204\UoF%20100-Day%20Action%20Plan%20-%20v2%2028FEB2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cp1\scp$\56c426785fcbe3be\JD%20PROJECTS\WB%20IrriUoF%20-%20Toolkit%20for%20Irri%20Governance\JD%20Outputs\UoF%20100-Day%20Action%20Plan%20-%20v2%2028FEB2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astalia.sharepoint.com/Users/jaimeh/Castalia%20-%20Strategic%20Advisors/C16041%20WB%20Water%20Urban%20Utility%20Turnaround%20-%20Documents/Work/Pilots/Pilot%202%20-%20Can%20Tho/Decision%20Tool/Decision%20Tool%20CANTHOWASSCO%2017111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Report"/>
      <sheetName val="Instructions"/>
      <sheetName val="Inputs"/>
      <sheetName val="Actions"/>
      <sheetName val="Follow-Up"/>
      <sheetName val="Lists"/>
    </sheetNames>
    <sheetDataSet>
      <sheetData sheetId="0"/>
      <sheetData sheetId="1">
        <row r="41">
          <cell r="AG41" t="str">
            <v>W1</v>
          </cell>
        </row>
      </sheetData>
      <sheetData sheetId="2"/>
      <sheetData sheetId="3"/>
      <sheetData sheetId="4"/>
      <sheetData sheetId="5"/>
      <sheetData sheetId="6">
        <row r="2">
          <cell r="B2" t="str">
            <v>Commercial</v>
          </cell>
        </row>
        <row r="3">
          <cell r="B3" t="str">
            <v>Operations</v>
          </cell>
        </row>
        <row r="4">
          <cell r="B4" t="str">
            <v>Finance</v>
          </cell>
        </row>
        <row r="5">
          <cell r="B5" t="str">
            <v>HR</v>
          </cell>
        </row>
        <row r="6">
          <cell r="B6" t="str">
            <v>Strategy</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Report"/>
      <sheetName val="Instructions"/>
      <sheetName val="Inputs"/>
      <sheetName val="Actions"/>
      <sheetName val="Follow-Up"/>
      <sheetName val="Lists"/>
    </sheetNames>
    <sheetDataSet>
      <sheetData sheetId="0"/>
      <sheetData sheetId="1">
        <row r="41">
          <cell r="AG41" t="str">
            <v>W1</v>
          </cell>
        </row>
      </sheetData>
      <sheetData sheetId="2"/>
      <sheetData sheetId="3"/>
      <sheetData sheetId="4"/>
      <sheetData sheetId="5"/>
      <sheetData sheetId="6">
        <row r="2">
          <cell r="B2" t="str">
            <v>Commercial</v>
          </cell>
        </row>
        <row r="3">
          <cell r="B3" t="str">
            <v>Operations</v>
          </cell>
        </row>
        <row r="4">
          <cell r="B4" t="str">
            <v>Finance</v>
          </cell>
        </row>
        <row r="5">
          <cell r="B5" t="str">
            <v>HR</v>
          </cell>
        </row>
        <row r="6">
          <cell r="B6" t="str">
            <v>Strategy</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Report"/>
      <sheetName val="Instructions"/>
      <sheetName val="Inputs"/>
      <sheetName val="Actions"/>
      <sheetName val="Follow-Up"/>
      <sheetName val="Lists"/>
    </sheetNames>
    <sheetDataSet>
      <sheetData sheetId="0"/>
      <sheetData sheetId="1">
        <row r="41">
          <cell r="AG41" t="str">
            <v>W1</v>
          </cell>
        </row>
      </sheetData>
      <sheetData sheetId="2"/>
      <sheetData sheetId="3"/>
      <sheetData sheetId="4"/>
      <sheetData sheetId="5"/>
      <sheetData sheetId="6">
        <row r="2">
          <cell r="B2" t="str">
            <v>Commercial</v>
          </cell>
        </row>
        <row r="3">
          <cell r="B3" t="str">
            <v>Operations</v>
          </cell>
        </row>
        <row r="4">
          <cell r="B4" t="str">
            <v>Finance</v>
          </cell>
        </row>
        <row r="5">
          <cell r="B5" t="str">
            <v>HR</v>
          </cell>
        </row>
        <row r="6">
          <cell r="B6" t="str">
            <v>Strategy</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Report"/>
      <sheetName val="Instructions"/>
      <sheetName val="Inputs"/>
      <sheetName val="Actions"/>
      <sheetName val="Follow-Up"/>
      <sheetName val="Lists"/>
    </sheetNames>
    <sheetDataSet>
      <sheetData sheetId="0"/>
      <sheetData sheetId="1">
        <row r="41">
          <cell r="AG41" t="str">
            <v>W1</v>
          </cell>
        </row>
      </sheetData>
      <sheetData sheetId="2"/>
      <sheetData sheetId="3"/>
      <sheetData sheetId="4"/>
      <sheetData sheetId="5"/>
      <sheetData sheetId="6">
        <row r="2">
          <cell r="B2" t="str">
            <v>Commercial</v>
          </cell>
        </row>
        <row r="3">
          <cell r="B3" t="str">
            <v>Operations</v>
          </cell>
        </row>
        <row r="4">
          <cell r="B4" t="str">
            <v>Finance</v>
          </cell>
        </row>
        <row r="5">
          <cell r="B5" t="str">
            <v>HR</v>
          </cell>
        </row>
        <row r="6">
          <cell r="B6" t="str">
            <v>Strategy</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
      <sheetName val="Map"/>
      <sheetName val="Assume|General"/>
      <sheetName val="Assume|PTable"/>
      <sheetName val="Assess|Decision"/>
      <sheetName val="Assess|Need"/>
      <sheetName val="Assess|Perf"/>
      <sheetName val="Assess|InMat"/>
      <sheetName val="Assess|Conditions"/>
      <sheetName val="Assess|P2 Check"/>
      <sheetName val="Assess|P3 Check"/>
      <sheetName val="Assess|Ext"/>
      <sheetName val="Process|LCU"/>
      <sheetName val="Process|USD"/>
      <sheetName val="Process|Perf"/>
      <sheetName val="Info"/>
      <sheetName val="Econ"/>
      <sheetName val="Financial"/>
      <sheetName val="Technical"/>
      <sheetName val="Commercial"/>
      <sheetName val="Water Bal"/>
      <sheetName val="Qualitative"/>
      <sheetName val="Stakeholders"/>
      <sheetName val="Proxy"/>
      <sheetName val="Fig|Coverage"/>
      <sheetName val="Fig|Fin"/>
      <sheetName val="Fig|Op"/>
      <sheetName val="Assume|Quant Indic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6">
          <cell r="C16" t="str">
            <v>1000</v>
          </cell>
        </row>
        <row r="20">
          <cell r="C20">
            <v>1000</v>
          </cell>
        </row>
      </sheetData>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w="38100">
          <a:solidFill>
            <a:srgbClr val="C00000"/>
          </a:solidFill>
        </a:ln>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www.worldbank.org/en/topic/water-in-agriculture/publication/the-irrigation-operator-of-the-future-a-toolkit"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drawing" Target="../drawings/drawing13.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drawing" Target="../drawings/drawing14.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4" Type="http://schemas.openxmlformats.org/officeDocument/2006/relationships/drawing" Target="../drawings/drawing15.xml"/></Relationships>
</file>

<file path=xl/worksheets/_rels/sheet24.xml.rels><?xml version="1.0" encoding="UTF-8" standalone="yes"?>
<Relationships xmlns="http://schemas.openxmlformats.org/package/2006/relationships"><Relationship Id="rId13" Type="http://schemas.openxmlformats.org/officeDocument/2006/relationships/ctrlProp" Target="../ctrlProps/ctrlProp8.xml"/><Relationship Id="rId18" Type="http://schemas.openxmlformats.org/officeDocument/2006/relationships/ctrlProp" Target="../ctrlProps/ctrlProp13.xml"/><Relationship Id="rId26" Type="http://schemas.openxmlformats.org/officeDocument/2006/relationships/ctrlProp" Target="../ctrlProps/ctrlProp21.xml"/><Relationship Id="rId39" Type="http://schemas.openxmlformats.org/officeDocument/2006/relationships/ctrlProp" Target="../ctrlProps/ctrlProp34.xml"/><Relationship Id="rId21" Type="http://schemas.openxmlformats.org/officeDocument/2006/relationships/ctrlProp" Target="../ctrlProps/ctrlProp16.xml"/><Relationship Id="rId34" Type="http://schemas.openxmlformats.org/officeDocument/2006/relationships/ctrlProp" Target="../ctrlProps/ctrlProp29.xml"/><Relationship Id="rId42" Type="http://schemas.openxmlformats.org/officeDocument/2006/relationships/ctrlProp" Target="../ctrlProps/ctrlProp37.xml"/><Relationship Id="rId47" Type="http://schemas.openxmlformats.org/officeDocument/2006/relationships/ctrlProp" Target="../ctrlProps/ctrlProp42.xml"/><Relationship Id="rId7" Type="http://schemas.openxmlformats.org/officeDocument/2006/relationships/ctrlProp" Target="../ctrlProps/ctrlProp2.xml"/><Relationship Id="rId2" Type="http://schemas.openxmlformats.org/officeDocument/2006/relationships/printerSettings" Target="../printerSettings/printerSettings47.bin"/><Relationship Id="rId16" Type="http://schemas.openxmlformats.org/officeDocument/2006/relationships/ctrlProp" Target="../ctrlProps/ctrlProp11.xml"/><Relationship Id="rId29" Type="http://schemas.openxmlformats.org/officeDocument/2006/relationships/ctrlProp" Target="../ctrlProps/ctrlProp24.xml"/><Relationship Id="rId1" Type="http://schemas.openxmlformats.org/officeDocument/2006/relationships/printerSettings" Target="../printerSettings/printerSettings46.bin"/><Relationship Id="rId6" Type="http://schemas.openxmlformats.org/officeDocument/2006/relationships/ctrlProp" Target="../ctrlProps/ctrlProp1.xml"/><Relationship Id="rId11" Type="http://schemas.openxmlformats.org/officeDocument/2006/relationships/ctrlProp" Target="../ctrlProps/ctrlProp6.xml"/><Relationship Id="rId24" Type="http://schemas.openxmlformats.org/officeDocument/2006/relationships/ctrlProp" Target="../ctrlProps/ctrlProp19.xml"/><Relationship Id="rId32" Type="http://schemas.openxmlformats.org/officeDocument/2006/relationships/ctrlProp" Target="../ctrlProps/ctrlProp27.xml"/><Relationship Id="rId37" Type="http://schemas.openxmlformats.org/officeDocument/2006/relationships/ctrlProp" Target="../ctrlProps/ctrlProp32.xml"/><Relationship Id="rId40" Type="http://schemas.openxmlformats.org/officeDocument/2006/relationships/ctrlProp" Target="../ctrlProps/ctrlProp35.xml"/><Relationship Id="rId45" Type="http://schemas.openxmlformats.org/officeDocument/2006/relationships/ctrlProp" Target="../ctrlProps/ctrlProp40.xml"/><Relationship Id="rId5" Type="http://schemas.openxmlformats.org/officeDocument/2006/relationships/vmlDrawing" Target="../drawings/vmlDrawing1.vml"/><Relationship Id="rId15" Type="http://schemas.openxmlformats.org/officeDocument/2006/relationships/ctrlProp" Target="../ctrlProps/ctrlProp10.xml"/><Relationship Id="rId23" Type="http://schemas.openxmlformats.org/officeDocument/2006/relationships/ctrlProp" Target="../ctrlProps/ctrlProp18.xml"/><Relationship Id="rId28" Type="http://schemas.openxmlformats.org/officeDocument/2006/relationships/ctrlProp" Target="../ctrlProps/ctrlProp23.xml"/><Relationship Id="rId36" Type="http://schemas.openxmlformats.org/officeDocument/2006/relationships/ctrlProp" Target="../ctrlProps/ctrlProp31.xml"/><Relationship Id="rId10" Type="http://schemas.openxmlformats.org/officeDocument/2006/relationships/ctrlProp" Target="../ctrlProps/ctrlProp5.xml"/><Relationship Id="rId19" Type="http://schemas.openxmlformats.org/officeDocument/2006/relationships/ctrlProp" Target="../ctrlProps/ctrlProp14.xml"/><Relationship Id="rId31" Type="http://schemas.openxmlformats.org/officeDocument/2006/relationships/ctrlProp" Target="../ctrlProps/ctrlProp26.xml"/><Relationship Id="rId44" Type="http://schemas.openxmlformats.org/officeDocument/2006/relationships/ctrlProp" Target="../ctrlProps/ctrlProp39.xml"/><Relationship Id="rId4" Type="http://schemas.openxmlformats.org/officeDocument/2006/relationships/drawing" Target="../drawings/drawing16.xml"/><Relationship Id="rId9" Type="http://schemas.openxmlformats.org/officeDocument/2006/relationships/ctrlProp" Target="../ctrlProps/ctrlProp4.xml"/><Relationship Id="rId14" Type="http://schemas.openxmlformats.org/officeDocument/2006/relationships/ctrlProp" Target="../ctrlProps/ctrlProp9.xml"/><Relationship Id="rId22" Type="http://schemas.openxmlformats.org/officeDocument/2006/relationships/ctrlProp" Target="../ctrlProps/ctrlProp17.xml"/><Relationship Id="rId27" Type="http://schemas.openxmlformats.org/officeDocument/2006/relationships/ctrlProp" Target="../ctrlProps/ctrlProp22.xml"/><Relationship Id="rId30" Type="http://schemas.openxmlformats.org/officeDocument/2006/relationships/ctrlProp" Target="../ctrlProps/ctrlProp25.xml"/><Relationship Id="rId35" Type="http://schemas.openxmlformats.org/officeDocument/2006/relationships/ctrlProp" Target="../ctrlProps/ctrlProp30.xml"/><Relationship Id="rId43" Type="http://schemas.openxmlformats.org/officeDocument/2006/relationships/ctrlProp" Target="../ctrlProps/ctrlProp38.xml"/><Relationship Id="rId8" Type="http://schemas.openxmlformats.org/officeDocument/2006/relationships/ctrlProp" Target="../ctrlProps/ctrlProp3.xml"/><Relationship Id="rId3" Type="http://schemas.openxmlformats.org/officeDocument/2006/relationships/printerSettings" Target="../printerSettings/printerSettings48.bin"/><Relationship Id="rId12" Type="http://schemas.openxmlformats.org/officeDocument/2006/relationships/ctrlProp" Target="../ctrlProps/ctrlProp7.xml"/><Relationship Id="rId17" Type="http://schemas.openxmlformats.org/officeDocument/2006/relationships/ctrlProp" Target="../ctrlProps/ctrlProp12.xml"/><Relationship Id="rId25" Type="http://schemas.openxmlformats.org/officeDocument/2006/relationships/ctrlProp" Target="../ctrlProps/ctrlProp20.xml"/><Relationship Id="rId33" Type="http://schemas.openxmlformats.org/officeDocument/2006/relationships/ctrlProp" Target="../ctrlProps/ctrlProp28.xml"/><Relationship Id="rId38" Type="http://schemas.openxmlformats.org/officeDocument/2006/relationships/ctrlProp" Target="../ctrlProps/ctrlProp33.xml"/><Relationship Id="rId46" Type="http://schemas.openxmlformats.org/officeDocument/2006/relationships/ctrlProp" Target="../ctrlProps/ctrlProp41.xml"/><Relationship Id="rId20" Type="http://schemas.openxmlformats.org/officeDocument/2006/relationships/ctrlProp" Target="../ctrlProps/ctrlProp15.xml"/><Relationship Id="rId41" Type="http://schemas.openxmlformats.org/officeDocument/2006/relationships/ctrlProp" Target="../ctrlProps/ctrlProp36.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drawing" Target="../drawings/drawing17.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4" Type="http://schemas.openxmlformats.org/officeDocument/2006/relationships/drawing" Target="../drawings/drawing18.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4" Type="http://schemas.openxmlformats.org/officeDocument/2006/relationships/drawing" Target="../drawings/drawing19.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4" Type="http://schemas.openxmlformats.org/officeDocument/2006/relationships/drawing" Target="../drawings/drawing20.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4" Type="http://schemas.openxmlformats.org/officeDocument/2006/relationships/drawing" Target="../drawings/drawing22.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4" Type="http://schemas.openxmlformats.org/officeDocument/2006/relationships/drawing" Target="../drawings/drawing23.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4" Type="http://schemas.openxmlformats.org/officeDocument/2006/relationships/drawing" Target="../drawings/drawing24.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1">
    <tabColor rgb="FFFFC000"/>
  </sheetPr>
  <dimension ref="A1:CY82"/>
  <sheetViews>
    <sheetView workbookViewId="0"/>
  </sheetViews>
  <sheetFormatPr defaultColWidth="8.85546875" defaultRowHeight="16.5" x14ac:dyDescent="0.25"/>
  <cols>
    <col min="1" max="1" width="12" customWidth="1"/>
    <col min="2" max="2" width="8.5703125" style="130" customWidth="1"/>
    <col min="3" max="3" width="170" style="131" customWidth="1"/>
    <col min="4" max="4" width="65.42578125" customWidth="1"/>
  </cols>
  <sheetData>
    <row r="1" spans="1:103" s="127" customFormat="1" ht="65.25" customHeight="1" collapsed="1" thickBot="1" x14ac:dyDescent="0.3">
      <c r="A1" s="198"/>
      <c r="B1" s="199"/>
      <c r="C1" s="199" t="s">
        <v>390</v>
      </c>
      <c r="D1" s="1067"/>
      <c r="E1" s="1067"/>
      <c r="F1" s="1067"/>
      <c r="G1" s="1067"/>
      <c r="H1" s="1067"/>
      <c r="I1" s="126"/>
      <c r="J1" s="126"/>
      <c r="K1" s="126"/>
      <c r="L1" s="126"/>
      <c r="M1" s="126"/>
      <c r="N1" s="126"/>
      <c r="O1" s="126"/>
      <c r="P1" s="126"/>
      <c r="Q1" s="126"/>
      <c r="R1" s="126"/>
      <c r="S1" s="126"/>
      <c r="T1" s="126"/>
      <c r="U1" s="126"/>
      <c r="V1" s="126"/>
      <c r="W1" s="126"/>
      <c r="X1" s="126"/>
      <c r="Y1" s="126"/>
      <c r="Z1" s="126"/>
      <c r="AA1" s="126"/>
      <c r="AB1" s="126"/>
      <c r="AC1" s="58"/>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row>
    <row r="2" spans="1:103" x14ac:dyDescent="0.25">
      <c r="A2" s="126"/>
      <c r="B2" s="128"/>
      <c r="C2" s="129"/>
      <c r="D2" s="126"/>
    </row>
    <row r="3" spans="1:103" ht="2.85" customHeight="1" x14ac:dyDescent="0.25">
      <c r="A3" s="126"/>
      <c r="B3"/>
      <c r="C3" s="129"/>
      <c r="D3" s="126"/>
    </row>
    <row r="4" spans="1:103" ht="20.25" hidden="1" x14ac:dyDescent="0.3">
      <c r="A4" s="126"/>
      <c r="B4" s="200"/>
      <c r="C4" s="200" t="s">
        <v>186</v>
      </c>
      <c r="D4" s="126"/>
    </row>
    <row r="5" spans="1:103" ht="20.25" x14ac:dyDescent="0.25">
      <c r="A5" s="126"/>
      <c r="B5" s="240">
        <v>1</v>
      </c>
      <c r="C5" s="239" t="s">
        <v>294</v>
      </c>
      <c r="D5" s="126"/>
    </row>
    <row r="6" spans="1:103" ht="197.25" customHeight="1" x14ac:dyDescent="0.25">
      <c r="A6" s="126"/>
      <c r="B6" s="126"/>
      <c r="C6" s="238" t="s">
        <v>309</v>
      </c>
      <c r="D6" s="126"/>
    </row>
    <row r="7" spans="1:103" ht="20.25" x14ac:dyDescent="0.25">
      <c r="A7" s="126"/>
      <c r="B7" s="241" t="s">
        <v>308</v>
      </c>
      <c r="C7" s="239" t="s">
        <v>307</v>
      </c>
      <c r="D7" s="126"/>
    </row>
    <row r="8" spans="1:103" ht="269.25" customHeight="1" x14ac:dyDescent="0.25">
      <c r="A8" s="126"/>
      <c r="B8" s="126"/>
      <c r="C8" s="160" t="s">
        <v>301</v>
      </c>
      <c r="D8" s="126"/>
    </row>
    <row r="9" spans="1:103" ht="20.25" x14ac:dyDescent="0.25">
      <c r="A9" s="126"/>
      <c r="B9" s="240">
        <v>7</v>
      </c>
      <c r="C9" s="239" t="s">
        <v>170</v>
      </c>
      <c r="D9" s="126"/>
    </row>
    <row r="10" spans="1:103" ht="97.35" customHeight="1" x14ac:dyDescent="0.25">
      <c r="A10" s="126"/>
      <c r="B10" s="126"/>
      <c r="C10" s="160" t="s">
        <v>310</v>
      </c>
      <c r="D10" s="126"/>
    </row>
    <row r="11" spans="1:103" ht="20.25" x14ac:dyDescent="0.25">
      <c r="A11" s="126"/>
      <c r="B11" s="240">
        <v>8</v>
      </c>
      <c r="C11" s="239" t="s">
        <v>296</v>
      </c>
      <c r="D11" s="126"/>
    </row>
    <row r="12" spans="1:103" ht="191.85" customHeight="1" x14ac:dyDescent="0.25">
      <c r="A12" s="126"/>
      <c r="B12" s="126"/>
      <c r="C12" s="160" t="s">
        <v>302</v>
      </c>
      <c r="D12" s="126"/>
    </row>
    <row r="13" spans="1:103" ht="20.25" x14ac:dyDescent="0.25">
      <c r="A13" s="126"/>
      <c r="B13" s="240">
        <v>9</v>
      </c>
      <c r="C13" s="239" t="s">
        <v>295</v>
      </c>
      <c r="D13" s="126"/>
    </row>
    <row r="14" spans="1:103" ht="98.85" customHeight="1" x14ac:dyDescent="0.25">
      <c r="A14" s="126"/>
      <c r="B14" s="126"/>
      <c r="C14" s="160" t="s">
        <v>311</v>
      </c>
      <c r="D14" s="126"/>
    </row>
    <row r="15" spans="1:103" ht="20.25" x14ac:dyDescent="0.25">
      <c r="A15" s="126"/>
      <c r="B15" s="240">
        <v>10</v>
      </c>
      <c r="C15" s="239" t="s">
        <v>299</v>
      </c>
      <c r="D15" s="126"/>
    </row>
    <row r="16" spans="1:103" ht="55.5" customHeight="1" x14ac:dyDescent="0.25">
      <c r="A16" s="126"/>
      <c r="B16" s="126"/>
      <c r="C16" s="160" t="s">
        <v>312</v>
      </c>
      <c r="D16" s="126"/>
    </row>
    <row r="17" spans="1:4" ht="39.75" customHeight="1" x14ac:dyDescent="0.25">
      <c r="A17" s="126"/>
      <c r="B17" s="240"/>
      <c r="C17" s="239" t="s">
        <v>313</v>
      </c>
      <c r="D17" s="126"/>
    </row>
    <row r="18" spans="1:4" ht="30" customHeight="1" x14ac:dyDescent="0.25">
      <c r="A18" s="126"/>
      <c r="B18" s="126"/>
      <c r="C18" s="160" t="s">
        <v>303</v>
      </c>
      <c r="D18" s="126"/>
    </row>
    <row r="19" spans="1:4" x14ac:dyDescent="0.25">
      <c r="A19" s="126"/>
      <c r="B19" s="128"/>
      <c r="C19" s="129"/>
      <c r="D19" s="126"/>
    </row>
    <row r="20" spans="1:4" x14ac:dyDescent="0.25">
      <c r="A20" s="126"/>
      <c r="B20" s="128"/>
      <c r="C20" s="129"/>
      <c r="D20" s="126"/>
    </row>
    <row r="21" spans="1:4" x14ac:dyDescent="0.25">
      <c r="A21" s="126"/>
      <c r="B21" s="128"/>
      <c r="C21" s="129"/>
      <c r="D21" s="126"/>
    </row>
    <row r="22" spans="1:4" x14ac:dyDescent="0.25">
      <c r="A22" s="126"/>
      <c r="B22" s="128"/>
      <c r="C22" s="129"/>
      <c r="D22" s="126"/>
    </row>
    <row r="23" spans="1:4" x14ac:dyDescent="0.25">
      <c r="A23" s="126"/>
      <c r="B23" s="128"/>
      <c r="C23" s="129"/>
      <c r="D23" s="126"/>
    </row>
    <row r="24" spans="1:4" x14ac:dyDescent="0.25">
      <c r="A24" s="126"/>
      <c r="B24" s="128"/>
      <c r="C24" s="129"/>
      <c r="D24" s="126"/>
    </row>
    <row r="25" spans="1:4" x14ac:dyDescent="0.25">
      <c r="A25" s="126"/>
      <c r="B25" s="128"/>
      <c r="C25" s="129"/>
      <c r="D25" s="126"/>
    </row>
    <row r="26" spans="1:4" x14ac:dyDescent="0.25">
      <c r="A26" s="126"/>
      <c r="B26" s="128"/>
      <c r="C26" s="129"/>
      <c r="D26" s="126"/>
    </row>
    <row r="27" spans="1:4" x14ac:dyDescent="0.25">
      <c r="A27" s="126"/>
      <c r="B27" s="128"/>
      <c r="C27" s="129"/>
      <c r="D27" s="126"/>
    </row>
    <row r="28" spans="1:4" x14ac:dyDescent="0.25">
      <c r="A28" s="126"/>
      <c r="B28" s="128"/>
      <c r="C28" s="129"/>
      <c r="D28" s="126"/>
    </row>
    <row r="29" spans="1:4" x14ac:dyDescent="0.25">
      <c r="A29" s="126"/>
      <c r="B29" s="128"/>
      <c r="C29" s="129"/>
      <c r="D29" s="126"/>
    </row>
    <row r="30" spans="1:4" x14ac:dyDescent="0.25">
      <c r="A30" s="126"/>
      <c r="B30" s="128"/>
      <c r="C30" s="129"/>
      <c r="D30" s="126"/>
    </row>
    <row r="31" spans="1:4" x14ac:dyDescent="0.25">
      <c r="A31" s="126"/>
      <c r="B31" s="128"/>
      <c r="C31" s="129"/>
      <c r="D31" s="126"/>
    </row>
    <row r="32" spans="1:4" x14ac:dyDescent="0.25">
      <c r="A32" s="126"/>
      <c r="B32" s="128"/>
      <c r="C32" s="129"/>
      <c r="D32" s="126"/>
    </row>
    <row r="33" spans="1:4" x14ac:dyDescent="0.25">
      <c r="A33" s="126"/>
      <c r="B33" s="128"/>
      <c r="C33" s="129"/>
      <c r="D33" s="126"/>
    </row>
    <row r="34" spans="1:4" x14ac:dyDescent="0.25">
      <c r="A34" s="126"/>
      <c r="B34" s="128"/>
      <c r="C34" s="129"/>
      <c r="D34" s="126"/>
    </row>
    <row r="35" spans="1:4" x14ac:dyDescent="0.25">
      <c r="A35" s="126"/>
      <c r="B35" s="128"/>
      <c r="C35" s="129"/>
      <c r="D35" s="126"/>
    </row>
    <row r="36" spans="1:4" x14ac:dyDescent="0.25">
      <c r="A36" s="126"/>
      <c r="B36" s="128"/>
      <c r="C36" s="129"/>
      <c r="D36" s="126"/>
    </row>
    <row r="37" spans="1:4" x14ac:dyDescent="0.25">
      <c r="A37" s="126"/>
      <c r="B37" s="128"/>
      <c r="C37" s="129"/>
      <c r="D37" s="126"/>
    </row>
    <row r="38" spans="1:4" x14ac:dyDescent="0.25">
      <c r="A38" s="126"/>
      <c r="B38" s="128"/>
      <c r="C38" s="129"/>
      <c r="D38" s="126"/>
    </row>
    <row r="39" spans="1:4" x14ac:dyDescent="0.25">
      <c r="A39" s="126"/>
      <c r="B39" s="128"/>
      <c r="C39" s="129"/>
      <c r="D39" s="126"/>
    </row>
    <row r="40" spans="1:4" x14ac:dyDescent="0.25">
      <c r="A40" s="126"/>
      <c r="B40" s="128"/>
      <c r="C40" s="129"/>
      <c r="D40" s="126"/>
    </row>
    <row r="41" spans="1:4" x14ac:dyDescent="0.25">
      <c r="A41" s="126"/>
      <c r="B41" s="128"/>
      <c r="C41" s="129"/>
      <c r="D41" s="126"/>
    </row>
    <row r="42" spans="1:4" x14ac:dyDescent="0.25">
      <c r="A42" s="126"/>
      <c r="B42" s="128"/>
      <c r="C42" s="129"/>
      <c r="D42" s="126"/>
    </row>
    <row r="43" spans="1:4" x14ac:dyDescent="0.25">
      <c r="A43" s="126"/>
      <c r="B43" s="128"/>
      <c r="C43" s="129"/>
      <c r="D43" s="126"/>
    </row>
    <row r="44" spans="1:4" x14ac:dyDescent="0.25">
      <c r="A44" s="126"/>
      <c r="B44" s="128"/>
      <c r="C44" s="129"/>
      <c r="D44" s="126"/>
    </row>
    <row r="45" spans="1:4" x14ac:dyDescent="0.25">
      <c r="A45" s="126"/>
      <c r="B45" s="128"/>
      <c r="C45" s="129"/>
      <c r="D45" s="126"/>
    </row>
    <row r="46" spans="1:4" x14ac:dyDescent="0.25">
      <c r="A46" s="126"/>
      <c r="B46" s="128"/>
      <c r="C46" s="129"/>
      <c r="D46" s="126"/>
    </row>
    <row r="47" spans="1:4" x14ac:dyDescent="0.25">
      <c r="A47" s="126"/>
      <c r="B47" s="128"/>
      <c r="C47" s="129"/>
      <c r="D47" s="126"/>
    </row>
    <row r="48" spans="1:4" x14ac:dyDescent="0.25">
      <c r="A48" s="126"/>
      <c r="B48" s="128"/>
      <c r="C48" s="129"/>
      <c r="D48" s="126"/>
    </row>
    <row r="49" spans="1:4" x14ac:dyDescent="0.25">
      <c r="A49" s="126"/>
      <c r="B49" s="128"/>
      <c r="C49" s="129"/>
      <c r="D49" s="126"/>
    </row>
    <row r="50" spans="1:4" x14ac:dyDescent="0.25">
      <c r="A50" s="126"/>
      <c r="B50" s="128"/>
      <c r="C50" s="129"/>
      <c r="D50" s="126"/>
    </row>
    <row r="51" spans="1:4" x14ac:dyDescent="0.25">
      <c r="A51" s="126"/>
      <c r="B51" s="128"/>
      <c r="C51" s="129"/>
      <c r="D51" s="126"/>
    </row>
    <row r="52" spans="1:4" x14ac:dyDescent="0.25">
      <c r="A52" s="126"/>
      <c r="B52" s="128"/>
      <c r="C52" s="129"/>
      <c r="D52" s="126"/>
    </row>
    <row r="53" spans="1:4" x14ac:dyDescent="0.25">
      <c r="A53" s="126"/>
      <c r="B53" s="128"/>
      <c r="C53" s="129"/>
      <c r="D53" s="126"/>
    </row>
    <row r="54" spans="1:4" x14ac:dyDescent="0.25">
      <c r="A54" s="126"/>
      <c r="B54" s="128"/>
      <c r="C54" s="129"/>
      <c r="D54" s="126"/>
    </row>
    <row r="55" spans="1:4" x14ac:dyDescent="0.25">
      <c r="A55" s="126"/>
      <c r="B55" s="128"/>
      <c r="C55" s="129"/>
      <c r="D55" s="126"/>
    </row>
    <row r="56" spans="1:4" x14ac:dyDescent="0.25">
      <c r="A56" s="126"/>
      <c r="B56" s="128"/>
      <c r="C56" s="129"/>
      <c r="D56" s="126"/>
    </row>
    <row r="57" spans="1:4" x14ac:dyDescent="0.25">
      <c r="A57" s="126"/>
      <c r="B57" s="128"/>
      <c r="C57" s="129"/>
      <c r="D57" s="126"/>
    </row>
    <row r="58" spans="1:4" x14ac:dyDescent="0.25">
      <c r="A58" s="126"/>
      <c r="B58" s="128"/>
      <c r="C58" s="129"/>
      <c r="D58" s="126"/>
    </row>
    <row r="59" spans="1:4" x14ac:dyDescent="0.25">
      <c r="A59" s="126"/>
      <c r="B59" s="128"/>
      <c r="C59" s="129"/>
      <c r="D59" s="126"/>
    </row>
    <row r="60" spans="1:4" x14ac:dyDescent="0.25">
      <c r="A60" s="126"/>
      <c r="B60" s="128"/>
      <c r="C60" s="129"/>
      <c r="D60" s="126"/>
    </row>
    <row r="61" spans="1:4" x14ac:dyDescent="0.25">
      <c r="A61" s="126"/>
      <c r="B61" s="128"/>
      <c r="C61" s="129"/>
      <c r="D61" s="126"/>
    </row>
    <row r="62" spans="1:4" x14ac:dyDescent="0.25">
      <c r="A62" s="126"/>
      <c r="B62" s="128"/>
      <c r="C62" s="129"/>
      <c r="D62" s="126"/>
    </row>
    <row r="63" spans="1:4" x14ac:dyDescent="0.25">
      <c r="A63" s="126"/>
      <c r="B63" s="128"/>
      <c r="C63" s="129"/>
      <c r="D63" s="126"/>
    </row>
    <row r="64" spans="1:4" x14ac:dyDescent="0.25">
      <c r="A64" s="126"/>
      <c r="B64" s="128"/>
      <c r="C64" s="129"/>
      <c r="D64" s="126"/>
    </row>
    <row r="65" spans="1:4" x14ac:dyDescent="0.25">
      <c r="A65" s="126"/>
      <c r="B65" s="128"/>
      <c r="C65" s="129"/>
      <c r="D65" s="126"/>
    </row>
    <row r="66" spans="1:4" x14ac:dyDescent="0.25">
      <c r="A66" s="126"/>
      <c r="B66" s="128"/>
      <c r="C66" s="129"/>
      <c r="D66" s="126"/>
    </row>
    <row r="67" spans="1:4" x14ac:dyDescent="0.25">
      <c r="A67" s="126"/>
      <c r="B67" s="128"/>
      <c r="C67" s="129"/>
      <c r="D67" s="126"/>
    </row>
    <row r="68" spans="1:4" x14ac:dyDescent="0.25">
      <c r="A68" s="126"/>
      <c r="B68" s="128"/>
      <c r="C68" s="129"/>
      <c r="D68" s="126"/>
    </row>
    <row r="69" spans="1:4" x14ac:dyDescent="0.25">
      <c r="A69" s="126"/>
      <c r="B69" s="128"/>
      <c r="C69" s="129"/>
      <c r="D69" s="126"/>
    </row>
    <row r="70" spans="1:4" x14ac:dyDescent="0.25">
      <c r="A70" s="126"/>
      <c r="B70" s="128"/>
      <c r="C70" s="129"/>
      <c r="D70" s="126"/>
    </row>
    <row r="71" spans="1:4" x14ac:dyDescent="0.25">
      <c r="A71" s="126"/>
      <c r="B71" s="128"/>
      <c r="C71" s="129"/>
      <c r="D71" s="126"/>
    </row>
    <row r="72" spans="1:4" x14ac:dyDescent="0.25">
      <c r="A72" s="126"/>
      <c r="B72" s="128"/>
      <c r="C72" s="129"/>
      <c r="D72" s="126"/>
    </row>
    <row r="73" spans="1:4" x14ac:dyDescent="0.25">
      <c r="A73" s="126"/>
      <c r="B73" s="128"/>
      <c r="C73" s="129"/>
      <c r="D73" s="126"/>
    </row>
    <row r="74" spans="1:4" x14ac:dyDescent="0.25">
      <c r="A74" s="126"/>
      <c r="B74" s="128"/>
      <c r="C74" s="129"/>
      <c r="D74" s="126"/>
    </row>
    <row r="75" spans="1:4" x14ac:dyDescent="0.25">
      <c r="A75" s="126"/>
      <c r="B75" s="128"/>
      <c r="C75" s="129"/>
      <c r="D75" s="126"/>
    </row>
    <row r="76" spans="1:4" x14ac:dyDescent="0.25">
      <c r="A76" s="126"/>
      <c r="B76" s="128"/>
      <c r="C76" s="129"/>
      <c r="D76" s="126"/>
    </row>
    <row r="77" spans="1:4" x14ac:dyDescent="0.25">
      <c r="A77" s="126"/>
      <c r="B77" s="128"/>
      <c r="C77" s="129"/>
      <c r="D77" s="126"/>
    </row>
    <row r="78" spans="1:4" x14ac:dyDescent="0.25">
      <c r="A78" s="126"/>
      <c r="B78" s="128"/>
      <c r="C78" s="129"/>
      <c r="D78" s="126"/>
    </row>
    <row r="79" spans="1:4" x14ac:dyDescent="0.25">
      <c r="A79" s="126"/>
      <c r="B79" s="128"/>
      <c r="C79" s="129"/>
      <c r="D79" s="126"/>
    </row>
    <row r="80" spans="1:4" x14ac:dyDescent="0.25">
      <c r="A80" s="126"/>
      <c r="B80" s="128"/>
      <c r="C80" s="129"/>
      <c r="D80" s="126"/>
    </row>
    <row r="81" spans="1:4" x14ac:dyDescent="0.25">
      <c r="A81" s="126"/>
      <c r="B81" s="128"/>
      <c r="C81" s="129"/>
      <c r="D81" s="126"/>
    </row>
    <row r="82" spans="1:4" x14ac:dyDescent="0.25">
      <c r="A82" s="126"/>
      <c r="B82" s="128"/>
      <c r="C82" s="129"/>
      <c r="D82" s="126"/>
    </row>
  </sheetData>
  <customSheetViews>
    <customSheetView guid="{BDC8AE3F-6C52-4013-8B34-4743A4E33792}" hiddenRows="1" state="hidden">
      <pageMargins left="0.7" right="0.7" top="0.75" bottom="0.75" header="0.3" footer="0.3"/>
      <pageSetup orientation="portrait" r:id="rId1"/>
    </customSheetView>
    <customSheetView guid="{DFDD0A5F-1CD5-4B59-83C1-73FEE1AC7815}" hiddenRows="1" state="hidden">
      <pageMargins left="0.7" right="0.7" top="0.75" bottom="0.75" header="0.3" footer="0.3"/>
      <pageSetup orientation="portrait" r:id="rId2"/>
    </customSheetView>
  </customSheetViews>
  <mergeCells count="1">
    <mergeCell ref="D1:H1"/>
  </mergeCell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pageSetUpPr fitToPage="1"/>
  </sheetPr>
  <dimension ref="A1:N81"/>
  <sheetViews>
    <sheetView zoomScale="80" zoomScaleNormal="80" workbookViewId="0">
      <pane xSplit="7" ySplit="3" topLeftCell="H4" activePane="bottomRight" state="frozen"/>
      <selection activeCell="G2" sqref="G2"/>
      <selection pane="topRight" activeCell="G2" sqref="G2"/>
      <selection pane="bottomLeft" activeCell="G2" sqref="G2"/>
      <selection pane="bottomRight" activeCell="G2" sqref="G2"/>
    </sheetView>
  </sheetViews>
  <sheetFormatPr defaultColWidth="8.5703125" defaultRowHeight="18.75" x14ac:dyDescent="0.3"/>
  <cols>
    <col min="1" max="2" width="4.5703125" style="251" hidden="1" customWidth="1"/>
    <col min="3" max="3" width="3.85546875" style="251" hidden="1" customWidth="1"/>
    <col min="4" max="4" width="4.5703125" style="251" hidden="1" customWidth="1"/>
    <col min="5" max="5" width="4.42578125" style="251" hidden="1" customWidth="1"/>
    <col min="6" max="6" width="5.85546875" style="251" hidden="1" customWidth="1"/>
    <col min="7" max="7" width="22.28515625" style="752" customWidth="1"/>
    <col min="8" max="8" width="28.42578125" style="751" customWidth="1"/>
    <col min="9" max="13" width="38.42578125" customWidth="1"/>
    <col min="14" max="14" width="21" style="685" customWidth="1"/>
  </cols>
  <sheetData>
    <row r="1" spans="1:14" s="743" customFormat="1" ht="60.4" customHeight="1" x14ac:dyDescent="0.25">
      <c r="A1" s="1309" t="s">
        <v>1526</v>
      </c>
      <c r="B1" s="1309"/>
      <c r="C1" s="1309"/>
      <c r="D1" s="1309"/>
      <c r="E1" s="1309"/>
      <c r="F1" s="1309"/>
      <c r="G1" s="799" t="s">
        <v>1444</v>
      </c>
      <c r="H1" s="801"/>
      <c r="I1" s="801"/>
      <c r="J1" s="1305" t="s">
        <v>1600</v>
      </c>
      <c r="K1" s="1306"/>
      <c r="L1" s="1307"/>
      <c r="M1" s="976" t="s">
        <v>1636</v>
      </c>
      <c r="N1" s="685"/>
    </row>
    <row r="2" spans="1:14" s="743" customFormat="1" x14ac:dyDescent="0.25">
      <c r="A2" s="1309"/>
      <c r="B2" s="1309"/>
      <c r="C2" s="1309"/>
      <c r="D2" s="1309"/>
      <c r="E2" s="1309"/>
      <c r="F2" s="1309"/>
      <c r="G2" s="802"/>
      <c r="H2" s="802"/>
      <c r="I2" s="1302" t="s">
        <v>1409</v>
      </c>
      <c r="J2" s="1303"/>
      <c r="K2" s="1303"/>
      <c r="L2" s="1303"/>
      <c r="M2" s="1304"/>
      <c r="N2" s="685"/>
    </row>
    <row r="3" spans="1:14" s="743" customFormat="1" x14ac:dyDescent="0.25">
      <c r="A3" s="843" t="s">
        <v>1518</v>
      </c>
      <c r="B3" s="843" t="s">
        <v>1522</v>
      </c>
      <c r="C3" s="843" t="s">
        <v>1519</v>
      </c>
      <c r="D3" s="843" t="s">
        <v>1521</v>
      </c>
      <c r="E3" s="843" t="s">
        <v>1523</v>
      </c>
      <c r="F3" s="843" t="s">
        <v>1520</v>
      </c>
      <c r="G3" s="802" t="s">
        <v>175</v>
      </c>
      <c r="H3" s="802" t="s">
        <v>176</v>
      </c>
      <c r="I3" s="803" t="s">
        <v>1441</v>
      </c>
      <c r="J3" s="803" t="s">
        <v>1410</v>
      </c>
      <c r="K3" s="802" t="s">
        <v>1411</v>
      </c>
      <c r="L3" s="803" t="s">
        <v>1413</v>
      </c>
      <c r="M3" s="803" t="s">
        <v>1412</v>
      </c>
      <c r="N3" s="685"/>
    </row>
    <row r="4" spans="1:14" ht="38.25" x14ac:dyDescent="0.25">
      <c r="A4" s="844"/>
      <c r="B4" s="844"/>
      <c r="C4" s="844"/>
      <c r="D4" s="843" t="s">
        <v>1521</v>
      </c>
      <c r="E4" s="843" t="s">
        <v>1523</v>
      </c>
      <c r="F4" s="844"/>
      <c r="G4" s="1317" t="s">
        <v>204</v>
      </c>
      <c r="H4" s="818" t="s">
        <v>1164</v>
      </c>
      <c r="I4" s="807" t="s">
        <v>1070</v>
      </c>
      <c r="J4" s="807" t="s">
        <v>1165</v>
      </c>
      <c r="K4" s="807" t="s">
        <v>850</v>
      </c>
      <c r="L4" s="807" t="s">
        <v>848</v>
      </c>
      <c r="M4" s="807" t="s">
        <v>849</v>
      </c>
    </row>
    <row r="5" spans="1:14" ht="15" x14ac:dyDescent="0.25">
      <c r="A5" s="844"/>
      <c r="B5" s="844"/>
      <c r="C5" s="844"/>
      <c r="D5" s="843" t="s">
        <v>1521</v>
      </c>
      <c r="E5" s="843" t="s">
        <v>1523</v>
      </c>
      <c r="F5" s="844"/>
      <c r="G5" s="1318"/>
      <c r="H5" s="812" t="s">
        <v>144</v>
      </c>
      <c r="I5" s="806" t="b">
        <v>0</v>
      </c>
      <c r="J5" s="806" t="b">
        <v>0</v>
      </c>
      <c r="K5" s="806" t="b">
        <v>0</v>
      </c>
      <c r="L5" s="806" t="b">
        <v>0</v>
      </c>
      <c r="M5" s="806" t="b">
        <v>0</v>
      </c>
    </row>
    <row r="6" spans="1:14" ht="15" x14ac:dyDescent="0.25">
      <c r="A6" s="844"/>
      <c r="B6" s="844"/>
      <c r="C6" s="844"/>
      <c r="D6" s="843" t="s">
        <v>1521</v>
      </c>
      <c r="E6" s="843" t="s">
        <v>1523</v>
      </c>
      <c r="F6" s="844"/>
      <c r="G6" s="1318"/>
      <c r="H6" s="812" t="s">
        <v>145</v>
      </c>
      <c r="I6" s="806" t="b">
        <v>0</v>
      </c>
      <c r="J6" s="806" t="b">
        <v>0</v>
      </c>
      <c r="K6" s="806" t="b">
        <v>0</v>
      </c>
      <c r="L6" s="806" t="b">
        <v>0</v>
      </c>
      <c r="M6" s="806" t="b">
        <v>0</v>
      </c>
    </row>
    <row r="7" spans="1:14" ht="51" x14ac:dyDescent="0.25">
      <c r="A7" s="844"/>
      <c r="B7" s="844"/>
      <c r="C7" s="844"/>
      <c r="D7" s="843" t="s">
        <v>1521</v>
      </c>
      <c r="E7" s="843" t="s">
        <v>1523</v>
      </c>
      <c r="F7" s="844"/>
      <c r="G7" s="1318"/>
      <c r="H7" s="819" t="s">
        <v>1166</v>
      </c>
      <c r="I7" s="808" t="s">
        <v>773</v>
      </c>
      <c r="J7" s="808"/>
      <c r="K7" s="808" t="s">
        <v>864</v>
      </c>
      <c r="L7" s="808" t="s">
        <v>846</v>
      </c>
      <c r="M7" s="808" t="s">
        <v>847</v>
      </c>
    </row>
    <row r="8" spans="1:14" ht="15" x14ac:dyDescent="0.25">
      <c r="A8" s="844"/>
      <c r="B8" s="844"/>
      <c r="C8" s="844"/>
      <c r="D8" s="843" t="s">
        <v>1521</v>
      </c>
      <c r="E8" s="843" t="s">
        <v>1523</v>
      </c>
      <c r="F8" s="844"/>
      <c r="G8" s="1318"/>
      <c r="H8" s="812" t="s">
        <v>144</v>
      </c>
      <c r="I8" s="806" t="b">
        <v>0</v>
      </c>
      <c r="J8" s="806" t="b">
        <v>0</v>
      </c>
      <c r="K8" s="806" t="b">
        <v>0</v>
      </c>
      <c r="L8" s="806" t="b">
        <v>0</v>
      </c>
      <c r="M8" s="806" t="b">
        <v>0</v>
      </c>
    </row>
    <row r="9" spans="1:14" ht="15" x14ac:dyDescent="0.25">
      <c r="A9" s="844"/>
      <c r="B9" s="844"/>
      <c r="C9" s="844"/>
      <c r="D9" s="843" t="s">
        <v>1521</v>
      </c>
      <c r="E9" s="843" t="s">
        <v>1523</v>
      </c>
      <c r="F9" s="844"/>
      <c r="G9" s="1319"/>
      <c r="H9" s="812" t="s">
        <v>145</v>
      </c>
      <c r="I9" s="806" t="b">
        <v>0</v>
      </c>
      <c r="J9" s="806" t="b">
        <v>0</v>
      </c>
      <c r="K9" s="806" t="b">
        <v>0</v>
      </c>
      <c r="L9" s="806" t="b">
        <v>0</v>
      </c>
      <c r="M9" s="806" t="b">
        <v>0</v>
      </c>
    </row>
    <row r="10" spans="1:14" ht="63.75" x14ac:dyDescent="0.25">
      <c r="A10" s="844"/>
      <c r="B10" s="843" t="s">
        <v>1522</v>
      </c>
      <c r="C10" s="844"/>
      <c r="D10" s="843" t="s">
        <v>1521</v>
      </c>
      <c r="E10" s="843" t="s">
        <v>1523</v>
      </c>
      <c r="F10" s="844"/>
      <c r="G10" s="1317" t="s">
        <v>764</v>
      </c>
      <c r="H10" s="819" t="s">
        <v>765</v>
      </c>
      <c r="I10" s="808" t="s">
        <v>775</v>
      </c>
      <c r="J10" s="808" t="s">
        <v>865</v>
      </c>
      <c r="K10" s="808" t="s">
        <v>866</v>
      </c>
      <c r="L10" s="808" t="s">
        <v>867</v>
      </c>
      <c r="M10" s="808" t="s">
        <v>868</v>
      </c>
    </row>
    <row r="11" spans="1:14" ht="15" x14ac:dyDescent="0.25">
      <c r="A11" s="844"/>
      <c r="B11" s="843" t="s">
        <v>1522</v>
      </c>
      <c r="C11" s="844"/>
      <c r="D11" s="843" t="s">
        <v>1521</v>
      </c>
      <c r="E11" s="843" t="s">
        <v>1523</v>
      </c>
      <c r="F11" s="844"/>
      <c r="G11" s="1318"/>
      <c r="H11" s="812" t="s">
        <v>144</v>
      </c>
      <c r="I11" s="806" t="b">
        <v>0</v>
      </c>
      <c r="J11" s="806" t="b">
        <v>0</v>
      </c>
      <c r="K11" s="806" t="b">
        <v>0</v>
      </c>
      <c r="L11" s="806" t="b">
        <v>0</v>
      </c>
      <c r="M11" s="806" t="b">
        <v>0</v>
      </c>
    </row>
    <row r="12" spans="1:14" ht="15" x14ac:dyDescent="0.25">
      <c r="A12" s="844"/>
      <c r="B12" s="843" t="s">
        <v>1522</v>
      </c>
      <c r="C12" s="844"/>
      <c r="D12" s="843" t="s">
        <v>1521</v>
      </c>
      <c r="E12" s="843" t="s">
        <v>1523</v>
      </c>
      <c r="F12" s="844"/>
      <c r="G12" s="1318"/>
      <c r="H12" s="812" t="s">
        <v>145</v>
      </c>
      <c r="I12" s="806" t="b">
        <v>0</v>
      </c>
      <c r="J12" s="806" t="b">
        <v>0</v>
      </c>
      <c r="K12" s="806" t="b">
        <v>0</v>
      </c>
      <c r="L12" s="806" t="b">
        <v>0</v>
      </c>
      <c r="M12" s="806" t="b">
        <v>0</v>
      </c>
    </row>
    <row r="13" spans="1:14" ht="63.75" x14ac:dyDescent="0.25">
      <c r="A13" s="844"/>
      <c r="B13" s="844"/>
      <c r="C13" s="844"/>
      <c r="D13" s="843" t="s">
        <v>1521</v>
      </c>
      <c r="E13" s="843" t="s">
        <v>1523</v>
      </c>
      <c r="F13" s="844"/>
      <c r="G13" s="1318"/>
      <c r="H13" s="819" t="s">
        <v>181</v>
      </c>
      <c r="I13" s="808" t="s">
        <v>775</v>
      </c>
      <c r="J13" s="808" t="s">
        <v>780</v>
      </c>
      <c r="K13" s="808" t="s">
        <v>777</v>
      </c>
      <c r="L13" s="808" t="s">
        <v>778</v>
      </c>
      <c r="M13" s="808" t="s">
        <v>779</v>
      </c>
    </row>
    <row r="14" spans="1:14" ht="15" x14ac:dyDescent="0.25">
      <c r="A14" s="844"/>
      <c r="B14" s="844"/>
      <c r="C14" s="844"/>
      <c r="D14" s="843" t="s">
        <v>1521</v>
      </c>
      <c r="E14" s="843" t="s">
        <v>1523</v>
      </c>
      <c r="F14" s="844"/>
      <c r="G14" s="1318"/>
      <c r="H14" s="812" t="s">
        <v>144</v>
      </c>
      <c r="I14" s="806" t="b">
        <v>0</v>
      </c>
      <c r="J14" s="806" t="b">
        <v>0</v>
      </c>
      <c r="K14" s="806" t="b">
        <v>0</v>
      </c>
      <c r="L14" s="806" t="b">
        <v>0</v>
      </c>
      <c r="M14" s="806" t="b">
        <v>0</v>
      </c>
    </row>
    <row r="15" spans="1:14" ht="15" x14ac:dyDescent="0.25">
      <c r="A15" s="844"/>
      <c r="B15" s="844"/>
      <c r="C15" s="844"/>
      <c r="D15" s="843" t="s">
        <v>1521</v>
      </c>
      <c r="E15" s="843" t="s">
        <v>1523</v>
      </c>
      <c r="F15" s="844"/>
      <c r="G15" s="1318"/>
      <c r="H15" s="812" t="s">
        <v>145</v>
      </c>
      <c r="I15" s="806" t="b">
        <v>0</v>
      </c>
      <c r="J15" s="806" t="b">
        <v>0</v>
      </c>
      <c r="K15" s="806" t="b">
        <v>0</v>
      </c>
      <c r="L15" s="806" t="b">
        <v>0</v>
      </c>
      <c r="M15" s="806" t="b">
        <v>0</v>
      </c>
    </row>
    <row r="16" spans="1:14" ht="63.75" x14ac:dyDescent="0.25">
      <c r="A16" s="843" t="s">
        <v>1518</v>
      </c>
      <c r="B16" s="844"/>
      <c r="C16" s="844"/>
      <c r="D16" s="843" t="s">
        <v>1521</v>
      </c>
      <c r="E16" s="843" t="s">
        <v>1523</v>
      </c>
      <c r="F16" s="844"/>
      <c r="G16" s="1318"/>
      <c r="H16" s="819" t="s">
        <v>766</v>
      </c>
      <c r="I16" s="808" t="s">
        <v>775</v>
      </c>
      <c r="J16" s="808" t="s">
        <v>794</v>
      </c>
      <c r="K16" s="808" t="s">
        <v>795</v>
      </c>
      <c r="L16" s="808" t="s">
        <v>796</v>
      </c>
      <c r="M16" s="808" t="s">
        <v>797</v>
      </c>
      <c r="N16" s="839"/>
    </row>
    <row r="17" spans="1:14" ht="15" x14ac:dyDescent="0.25">
      <c r="A17" s="843" t="s">
        <v>1518</v>
      </c>
      <c r="B17" s="844"/>
      <c r="C17" s="844"/>
      <c r="D17" s="843" t="s">
        <v>1521</v>
      </c>
      <c r="E17" s="843" t="s">
        <v>1523</v>
      </c>
      <c r="F17" s="844"/>
      <c r="G17" s="1318"/>
      <c r="H17" s="812" t="s">
        <v>144</v>
      </c>
      <c r="I17" s="806" t="b">
        <v>0</v>
      </c>
      <c r="J17" s="806" t="b">
        <v>0</v>
      </c>
      <c r="K17" s="806" t="b">
        <v>0</v>
      </c>
      <c r="L17" s="806" t="b">
        <v>0</v>
      </c>
      <c r="M17" s="806" t="b">
        <v>0</v>
      </c>
    </row>
    <row r="18" spans="1:14" ht="15" x14ac:dyDescent="0.25">
      <c r="A18" s="843" t="s">
        <v>1518</v>
      </c>
      <c r="B18" s="844"/>
      <c r="C18" s="844"/>
      <c r="D18" s="843" t="s">
        <v>1521</v>
      </c>
      <c r="E18" s="843" t="s">
        <v>1523</v>
      </c>
      <c r="F18" s="844"/>
      <c r="G18" s="1318"/>
      <c r="H18" s="812" t="s">
        <v>145</v>
      </c>
      <c r="I18" s="806" t="b">
        <v>0</v>
      </c>
      <c r="J18" s="806" t="b">
        <v>0</v>
      </c>
      <c r="K18" s="806" t="b">
        <v>0</v>
      </c>
      <c r="L18" s="806" t="b">
        <v>0</v>
      </c>
      <c r="M18" s="806" t="b">
        <v>0</v>
      </c>
    </row>
    <row r="19" spans="1:14" ht="63.75" x14ac:dyDescent="0.25">
      <c r="A19" s="844"/>
      <c r="B19" s="844"/>
      <c r="C19" s="844"/>
      <c r="D19" s="843" t="s">
        <v>1521</v>
      </c>
      <c r="E19" s="843" t="s">
        <v>1523</v>
      </c>
      <c r="F19" s="844"/>
      <c r="G19" s="1318"/>
      <c r="H19" s="819" t="s">
        <v>205</v>
      </c>
      <c r="I19" s="808" t="s">
        <v>782</v>
      </c>
      <c r="J19" s="808" t="s">
        <v>798</v>
      </c>
      <c r="K19" s="808" t="s">
        <v>799</v>
      </c>
      <c r="L19" s="808" t="s">
        <v>800</v>
      </c>
      <c r="M19" s="808" t="s">
        <v>801</v>
      </c>
    </row>
    <row r="20" spans="1:14" ht="15" x14ac:dyDescent="0.25">
      <c r="A20" s="844"/>
      <c r="B20" s="844"/>
      <c r="C20" s="844"/>
      <c r="D20" s="843" t="s">
        <v>1521</v>
      </c>
      <c r="E20" s="843" t="s">
        <v>1523</v>
      </c>
      <c r="F20" s="844"/>
      <c r="G20" s="1318"/>
      <c r="H20" s="812" t="s">
        <v>144</v>
      </c>
      <c r="I20" s="806" t="b">
        <v>0</v>
      </c>
      <c r="J20" s="806" t="b">
        <v>0</v>
      </c>
      <c r="K20" s="806" t="b">
        <v>0</v>
      </c>
      <c r="L20" s="806" t="b">
        <v>0</v>
      </c>
      <c r="M20" s="806" t="b">
        <v>0</v>
      </c>
    </row>
    <row r="21" spans="1:14" ht="15" x14ac:dyDescent="0.25">
      <c r="A21" s="844"/>
      <c r="B21" s="844"/>
      <c r="C21" s="844"/>
      <c r="D21" s="843" t="s">
        <v>1521</v>
      </c>
      <c r="E21" s="843" t="s">
        <v>1523</v>
      </c>
      <c r="F21" s="844"/>
      <c r="G21" s="1318"/>
      <c r="H21" s="812" t="s">
        <v>145</v>
      </c>
      <c r="I21" s="806" t="b">
        <v>0</v>
      </c>
      <c r="J21" s="806" t="b">
        <v>0</v>
      </c>
      <c r="K21" s="806" t="b">
        <v>0</v>
      </c>
      <c r="L21" s="806" t="b">
        <v>0</v>
      </c>
      <c r="M21" s="806" t="b">
        <v>0</v>
      </c>
    </row>
    <row r="22" spans="1:14" ht="38.25" x14ac:dyDescent="0.25">
      <c r="A22" s="844"/>
      <c r="B22" s="844"/>
      <c r="C22" s="844"/>
      <c r="D22" s="843" t="s">
        <v>1521</v>
      </c>
      <c r="E22" s="843" t="s">
        <v>1523</v>
      </c>
      <c r="F22" s="844"/>
      <c r="G22" s="1318"/>
      <c r="H22" s="820" t="s">
        <v>207</v>
      </c>
      <c r="I22" s="808" t="s">
        <v>873</v>
      </c>
      <c r="J22" s="808" t="s">
        <v>787</v>
      </c>
      <c r="K22" s="808" t="s">
        <v>788</v>
      </c>
      <c r="L22" s="808"/>
      <c r="M22" s="808" t="s">
        <v>789</v>
      </c>
    </row>
    <row r="23" spans="1:14" ht="15" x14ac:dyDescent="0.25">
      <c r="A23" s="844"/>
      <c r="B23" s="844"/>
      <c r="C23" s="844"/>
      <c r="D23" s="843" t="s">
        <v>1521</v>
      </c>
      <c r="E23" s="843" t="s">
        <v>1523</v>
      </c>
      <c r="F23" s="844"/>
      <c r="G23" s="1318"/>
      <c r="H23" s="812" t="s">
        <v>144</v>
      </c>
      <c r="I23" s="806" t="b">
        <v>0</v>
      </c>
      <c r="J23" s="806" t="b">
        <v>0</v>
      </c>
      <c r="K23" s="806" t="b">
        <v>0</v>
      </c>
      <c r="L23" s="806" t="b">
        <v>0</v>
      </c>
      <c r="M23" s="806" t="b">
        <v>0</v>
      </c>
    </row>
    <row r="24" spans="1:14" ht="15" x14ac:dyDescent="0.25">
      <c r="A24" s="844"/>
      <c r="B24" s="844"/>
      <c r="C24" s="844"/>
      <c r="D24" s="843" t="s">
        <v>1521</v>
      </c>
      <c r="E24" s="843" t="s">
        <v>1523</v>
      </c>
      <c r="F24" s="844"/>
      <c r="G24" s="1318"/>
      <c r="H24" s="812" t="s">
        <v>145</v>
      </c>
      <c r="I24" s="806" t="b">
        <v>0</v>
      </c>
      <c r="J24" s="806" t="b">
        <v>0</v>
      </c>
      <c r="K24" s="806" t="b">
        <v>0</v>
      </c>
      <c r="L24" s="806" t="b">
        <v>0</v>
      </c>
      <c r="M24" s="806" t="b">
        <v>0</v>
      </c>
    </row>
    <row r="25" spans="1:14" ht="76.5" x14ac:dyDescent="0.25">
      <c r="A25" s="844"/>
      <c r="B25" s="844"/>
      <c r="C25" s="844"/>
      <c r="D25" s="843" t="s">
        <v>1521</v>
      </c>
      <c r="E25" s="843" t="s">
        <v>1523</v>
      </c>
      <c r="F25" s="844"/>
      <c r="G25" s="1318"/>
      <c r="H25" s="820" t="s">
        <v>208</v>
      </c>
      <c r="I25" s="808" t="s">
        <v>776</v>
      </c>
      <c r="J25" s="808" t="s">
        <v>790</v>
      </c>
      <c r="K25" s="808" t="s">
        <v>791</v>
      </c>
      <c r="L25" s="808" t="s">
        <v>792</v>
      </c>
      <c r="M25" s="808" t="s">
        <v>793</v>
      </c>
    </row>
    <row r="26" spans="1:14" ht="15" x14ac:dyDescent="0.25">
      <c r="A26" s="844"/>
      <c r="B26" s="844"/>
      <c r="C26" s="844"/>
      <c r="D26" s="843" t="s">
        <v>1521</v>
      </c>
      <c r="E26" s="843" t="s">
        <v>1523</v>
      </c>
      <c r="F26" s="844"/>
      <c r="G26" s="1318"/>
      <c r="H26" s="812" t="s">
        <v>144</v>
      </c>
      <c r="I26" s="806" t="b">
        <v>0</v>
      </c>
      <c r="J26" s="806" t="b">
        <v>0</v>
      </c>
      <c r="K26" s="806" t="b">
        <v>0</v>
      </c>
      <c r="L26" s="806" t="b">
        <v>0</v>
      </c>
      <c r="M26" s="806" t="b">
        <v>0</v>
      </c>
    </row>
    <row r="27" spans="1:14" ht="15" x14ac:dyDescent="0.25">
      <c r="A27" s="844"/>
      <c r="B27" s="844"/>
      <c r="C27" s="844"/>
      <c r="D27" s="843" t="s">
        <v>1521</v>
      </c>
      <c r="E27" s="843" t="s">
        <v>1523</v>
      </c>
      <c r="F27" s="844"/>
      <c r="G27" s="1319"/>
      <c r="H27" s="812" t="s">
        <v>145</v>
      </c>
      <c r="I27" s="806" t="b">
        <v>0</v>
      </c>
      <c r="J27" s="806" t="b">
        <v>0</v>
      </c>
      <c r="K27" s="806" t="b">
        <v>0</v>
      </c>
      <c r="L27" s="806" t="b">
        <v>0</v>
      </c>
      <c r="M27" s="806" t="b">
        <v>0</v>
      </c>
    </row>
    <row r="28" spans="1:14" s="740" customFormat="1" ht="51" hidden="1" x14ac:dyDescent="0.25">
      <c r="A28" s="845"/>
      <c r="B28" s="845"/>
      <c r="C28" s="845"/>
      <c r="D28" s="845"/>
      <c r="E28" s="845"/>
      <c r="F28" s="845"/>
      <c r="G28" s="1317" t="s">
        <v>203</v>
      </c>
      <c r="H28" s="903" t="s">
        <v>503</v>
      </c>
      <c r="I28" s="899" t="s">
        <v>802</v>
      </c>
      <c r="J28" s="899" t="s">
        <v>803</v>
      </c>
      <c r="K28" s="899" t="s">
        <v>804</v>
      </c>
      <c r="L28" s="899" t="s">
        <v>806</v>
      </c>
      <c r="M28" s="899" t="s">
        <v>805</v>
      </c>
    </row>
    <row r="29" spans="1:14" s="740" customFormat="1" ht="15" hidden="1" x14ac:dyDescent="0.25">
      <c r="A29" s="845"/>
      <c r="B29" s="845"/>
      <c r="C29" s="845"/>
      <c r="D29" s="845"/>
      <c r="E29" s="845"/>
      <c r="F29" s="845"/>
      <c r="G29" s="1318"/>
      <c r="H29" s="897" t="s">
        <v>144</v>
      </c>
      <c r="I29" s="898" t="b">
        <v>0</v>
      </c>
      <c r="J29" s="898" t="b">
        <v>0</v>
      </c>
      <c r="K29" s="898" t="b">
        <v>0</v>
      </c>
      <c r="L29" s="898" t="b">
        <v>0</v>
      </c>
      <c r="M29" s="898" t="b">
        <v>0</v>
      </c>
      <c r="N29" s="685"/>
    </row>
    <row r="30" spans="1:14" s="740" customFormat="1" ht="15" hidden="1" x14ac:dyDescent="0.25">
      <c r="A30" s="845"/>
      <c r="B30" s="845"/>
      <c r="C30" s="845"/>
      <c r="D30" s="845"/>
      <c r="E30" s="845"/>
      <c r="F30" s="845"/>
      <c r="G30" s="1318"/>
      <c r="H30" s="897" t="s">
        <v>145</v>
      </c>
      <c r="I30" s="898" t="b">
        <v>0</v>
      </c>
      <c r="J30" s="898" t="b">
        <v>0</v>
      </c>
      <c r="K30" s="898" t="b">
        <v>0</v>
      </c>
      <c r="L30" s="898" t="b">
        <v>0</v>
      </c>
      <c r="M30" s="898" t="b">
        <v>0</v>
      </c>
      <c r="N30" s="685"/>
    </row>
    <row r="31" spans="1:14" ht="76.5" x14ac:dyDescent="0.25">
      <c r="A31" s="844"/>
      <c r="B31" s="843" t="s">
        <v>1522</v>
      </c>
      <c r="C31" s="844"/>
      <c r="D31" s="843" t="s">
        <v>1521</v>
      </c>
      <c r="E31" s="844"/>
      <c r="F31" s="844"/>
      <c r="G31" s="1318"/>
      <c r="H31" s="820" t="s">
        <v>526</v>
      </c>
      <c r="I31" s="808" t="s">
        <v>807</v>
      </c>
      <c r="J31" s="808" t="s">
        <v>809</v>
      </c>
      <c r="K31" s="808" t="s">
        <v>810</v>
      </c>
      <c r="L31" s="808" t="s">
        <v>811</v>
      </c>
      <c r="M31" s="808" t="s">
        <v>815</v>
      </c>
    </row>
    <row r="32" spans="1:14" ht="15" x14ac:dyDescent="0.25">
      <c r="A32" s="844"/>
      <c r="B32" s="843" t="s">
        <v>1522</v>
      </c>
      <c r="C32" s="844"/>
      <c r="D32" s="843" t="s">
        <v>1521</v>
      </c>
      <c r="E32" s="844"/>
      <c r="F32" s="844"/>
      <c r="G32" s="1318"/>
      <c r="H32" s="812" t="s">
        <v>144</v>
      </c>
      <c r="I32" s="806" t="b">
        <v>0</v>
      </c>
      <c r="J32" s="806" t="b">
        <v>0</v>
      </c>
      <c r="K32" s="806" t="b">
        <v>0</v>
      </c>
      <c r="L32" s="806" t="b">
        <v>0</v>
      </c>
      <c r="M32" s="806" t="b">
        <v>0</v>
      </c>
    </row>
    <row r="33" spans="1:13" ht="15" x14ac:dyDescent="0.25">
      <c r="A33" s="844"/>
      <c r="B33" s="843" t="s">
        <v>1522</v>
      </c>
      <c r="C33" s="844"/>
      <c r="D33" s="843" t="s">
        <v>1521</v>
      </c>
      <c r="E33" s="844"/>
      <c r="F33" s="844"/>
      <c r="G33" s="1318"/>
      <c r="H33" s="812" t="s">
        <v>145</v>
      </c>
      <c r="I33" s="806" t="b">
        <v>0</v>
      </c>
      <c r="J33" s="806" t="b">
        <v>0</v>
      </c>
      <c r="K33" s="806" t="b">
        <v>0</v>
      </c>
      <c r="L33" s="806" t="b">
        <v>0</v>
      </c>
      <c r="M33" s="806" t="b">
        <v>0</v>
      </c>
    </row>
    <row r="34" spans="1:13" ht="76.5" x14ac:dyDescent="0.25">
      <c r="A34" s="844"/>
      <c r="B34" s="843" t="s">
        <v>1522</v>
      </c>
      <c r="C34" s="844"/>
      <c r="D34" s="843" t="s">
        <v>1521</v>
      </c>
      <c r="E34" s="844"/>
      <c r="F34" s="844"/>
      <c r="G34" s="1318"/>
      <c r="H34" s="820" t="s">
        <v>527</v>
      </c>
      <c r="I34" s="808" t="s">
        <v>807</v>
      </c>
      <c r="J34" s="808" t="s">
        <v>812</v>
      </c>
      <c r="K34" s="808" t="s">
        <v>813</v>
      </c>
      <c r="L34" s="808" t="s">
        <v>814</v>
      </c>
      <c r="M34" s="808" t="s">
        <v>816</v>
      </c>
    </row>
    <row r="35" spans="1:13" ht="15" x14ac:dyDescent="0.25">
      <c r="A35" s="844"/>
      <c r="B35" s="843" t="s">
        <v>1522</v>
      </c>
      <c r="C35" s="844"/>
      <c r="D35" s="843" t="s">
        <v>1521</v>
      </c>
      <c r="E35" s="844"/>
      <c r="F35" s="844"/>
      <c r="G35" s="1318"/>
      <c r="H35" s="812" t="s">
        <v>144</v>
      </c>
      <c r="I35" s="806" t="b">
        <v>0</v>
      </c>
      <c r="J35" s="806" t="b">
        <v>0</v>
      </c>
      <c r="K35" s="806" t="b">
        <v>0</v>
      </c>
      <c r="L35" s="806" t="b">
        <v>0</v>
      </c>
      <c r="M35" s="806" t="b">
        <v>0</v>
      </c>
    </row>
    <row r="36" spans="1:13" ht="15" x14ac:dyDescent="0.25">
      <c r="A36" s="844"/>
      <c r="B36" s="843" t="s">
        <v>1522</v>
      </c>
      <c r="C36" s="844"/>
      <c r="D36" s="843" t="s">
        <v>1521</v>
      </c>
      <c r="E36" s="844"/>
      <c r="F36" s="844"/>
      <c r="G36" s="1318"/>
      <c r="H36" s="812" t="s">
        <v>145</v>
      </c>
      <c r="I36" s="806" t="b">
        <v>0</v>
      </c>
      <c r="J36" s="806" t="b">
        <v>0</v>
      </c>
      <c r="K36" s="806" t="b">
        <v>0</v>
      </c>
      <c r="L36" s="806" t="b">
        <v>0</v>
      </c>
      <c r="M36" s="806" t="b">
        <v>0</v>
      </c>
    </row>
    <row r="37" spans="1:13" ht="38.25" x14ac:dyDescent="0.25">
      <c r="A37" s="844"/>
      <c r="B37" s="843" t="s">
        <v>1522</v>
      </c>
      <c r="C37" s="844"/>
      <c r="D37" s="843" t="s">
        <v>1521</v>
      </c>
      <c r="E37" s="844"/>
      <c r="F37" s="844"/>
      <c r="G37" s="1318"/>
      <c r="H37" s="819" t="s">
        <v>514</v>
      </c>
      <c r="I37" s="808" t="s">
        <v>808</v>
      </c>
      <c r="J37" s="808" t="s">
        <v>817</v>
      </c>
      <c r="K37" s="808" t="s">
        <v>818</v>
      </c>
      <c r="L37" s="808" t="s">
        <v>819</v>
      </c>
      <c r="M37" s="808"/>
    </row>
    <row r="38" spans="1:13" ht="15" x14ac:dyDescent="0.25">
      <c r="A38" s="844"/>
      <c r="B38" s="843" t="s">
        <v>1522</v>
      </c>
      <c r="C38" s="844"/>
      <c r="D38" s="843" t="s">
        <v>1521</v>
      </c>
      <c r="E38" s="844"/>
      <c r="F38" s="844"/>
      <c r="G38" s="1318"/>
      <c r="H38" s="812" t="s">
        <v>144</v>
      </c>
      <c r="I38" s="806" t="b">
        <v>0</v>
      </c>
      <c r="J38" s="806" t="b">
        <v>0</v>
      </c>
      <c r="K38" s="806" t="b">
        <v>0</v>
      </c>
      <c r="L38" s="806" t="b">
        <v>0</v>
      </c>
      <c r="M38" s="806" t="b">
        <v>0</v>
      </c>
    </row>
    <row r="39" spans="1:13" ht="15" x14ac:dyDescent="0.25">
      <c r="A39" s="844"/>
      <c r="B39" s="843" t="s">
        <v>1522</v>
      </c>
      <c r="C39" s="844"/>
      <c r="D39" s="843" t="s">
        <v>1521</v>
      </c>
      <c r="E39" s="844"/>
      <c r="F39" s="844"/>
      <c r="G39" s="1319"/>
      <c r="H39" s="812" t="s">
        <v>145</v>
      </c>
      <c r="I39" s="806" t="b">
        <v>0</v>
      </c>
      <c r="J39" s="806" t="b">
        <v>0</v>
      </c>
      <c r="K39" s="806" t="b">
        <v>0</v>
      </c>
      <c r="L39" s="806" t="b">
        <v>0</v>
      </c>
      <c r="M39" s="806" t="b">
        <v>0</v>
      </c>
    </row>
    <row r="40" spans="1:13" ht="51" x14ac:dyDescent="0.25">
      <c r="A40" s="844"/>
      <c r="B40" s="844"/>
      <c r="C40" s="844"/>
      <c r="D40" s="844"/>
      <c r="E40" s="843" t="s">
        <v>1523</v>
      </c>
      <c r="F40" s="844"/>
      <c r="G40" s="1317" t="s">
        <v>781</v>
      </c>
      <c r="H40" s="819" t="s">
        <v>1505</v>
      </c>
      <c r="I40" s="808" t="s">
        <v>807</v>
      </c>
      <c r="J40" s="808" t="s">
        <v>862</v>
      </c>
      <c r="K40" s="808" t="s">
        <v>863</v>
      </c>
      <c r="L40" s="808" t="s">
        <v>857</v>
      </c>
      <c r="M40" s="808"/>
    </row>
    <row r="41" spans="1:13" ht="15" x14ac:dyDescent="0.25">
      <c r="A41" s="844"/>
      <c r="B41" s="844"/>
      <c r="C41" s="844"/>
      <c r="D41" s="844"/>
      <c r="E41" s="843" t="s">
        <v>1523</v>
      </c>
      <c r="F41" s="844"/>
      <c r="G41" s="1318"/>
      <c r="H41" s="812" t="s">
        <v>144</v>
      </c>
      <c r="I41" s="806" t="b">
        <v>0</v>
      </c>
      <c r="J41" s="806" t="b">
        <v>0</v>
      </c>
      <c r="K41" s="806" t="b">
        <v>0</v>
      </c>
      <c r="L41" s="806" t="b">
        <v>0</v>
      </c>
      <c r="M41" s="806" t="b">
        <v>0</v>
      </c>
    </row>
    <row r="42" spans="1:13" ht="15" x14ac:dyDescent="0.25">
      <c r="A42" s="844"/>
      <c r="B42" s="844"/>
      <c r="C42" s="844"/>
      <c r="D42" s="844"/>
      <c r="E42" s="843" t="s">
        <v>1523</v>
      </c>
      <c r="F42" s="844"/>
      <c r="G42" s="1318"/>
      <c r="H42" s="812" t="s">
        <v>145</v>
      </c>
      <c r="I42" s="806" t="b">
        <v>0</v>
      </c>
      <c r="J42" s="806" t="b">
        <v>0</v>
      </c>
      <c r="K42" s="806" t="b">
        <v>0</v>
      </c>
      <c r="L42" s="806" t="b">
        <v>0</v>
      </c>
      <c r="M42" s="806" t="b">
        <v>0</v>
      </c>
    </row>
    <row r="43" spans="1:13" ht="39" x14ac:dyDescent="0.25">
      <c r="A43" s="844"/>
      <c r="B43" s="844"/>
      <c r="C43" s="844"/>
      <c r="D43" s="844"/>
      <c r="E43" s="843" t="s">
        <v>1523</v>
      </c>
      <c r="F43" s="844"/>
      <c r="G43" s="1318"/>
      <c r="H43" s="819" t="s">
        <v>1506</v>
      </c>
      <c r="I43" s="808" t="s">
        <v>1507</v>
      </c>
      <c r="J43" s="808" t="s">
        <v>1036</v>
      </c>
      <c r="K43" s="808" t="s">
        <v>820</v>
      </c>
      <c r="L43" s="808"/>
      <c r="M43" s="808" t="s">
        <v>821</v>
      </c>
    </row>
    <row r="44" spans="1:13" ht="15" x14ac:dyDescent="0.25">
      <c r="A44" s="844"/>
      <c r="B44" s="844"/>
      <c r="C44" s="844"/>
      <c r="D44" s="844"/>
      <c r="E44" s="843" t="s">
        <v>1523</v>
      </c>
      <c r="F44" s="844"/>
      <c r="G44" s="1318"/>
      <c r="H44" s="812" t="s">
        <v>144</v>
      </c>
      <c r="I44" s="806" t="b">
        <v>0</v>
      </c>
      <c r="J44" s="806" t="b">
        <v>0</v>
      </c>
      <c r="K44" s="806" t="b">
        <v>0</v>
      </c>
      <c r="L44" s="806" t="b">
        <v>0</v>
      </c>
      <c r="M44" s="806" t="b">
        <v>0</v>
      </c>
    </row>
    <row r="45" spans="1:13" ht="15" x14ac:dyDescent="0.25">
      <c r="A45" s="844"/>
      <c r="B45" s="844"/>
      <c r="C45" s="844"/>
      <c r="D45" s="844"/>
      <c r="E45" s="843" t="s">
        <v>1523</v>
      </c>
      <c r="F45" s="844"/>
      <c r="G45" s="1318"/>
      <c r="H45" s="812" t="s">
        <v>145</v>
      </c>
      <c r="I45" s="806" t="b">
        <v>0</v>
      </c>
      <c r="J45" s="806" t="b">
        <v>0</v>
      </c>
      <c r="K45" s="806" t="b">
        <v>0</v>
      </c>
      <c r="L45" s="806" t="b">
        <v>0</v>
      </c>
      <c r="M45" s="806" t="b">
        <v>0</v>
      </c>
    </row>
    <row r="46" spans="1:13" ht="66" x14ac:dyDescent="0.25">
      <c r="A46" s="844"/>
      <c r="B46" s="844"/>
      <c r="C46" s="844"/>
      <c r="D46" s="844"/>
      <c r="E46" s="843" t="s">
        <v>1523</v>
      </c>
      <c r="F46" s="844"/>
      <c r="G46" s="1318"/>
      <c r="H46" s="820" t="s">
        <v>1508</v>
      </c>
      <c r="I46" s="808" t="s">
        <v>851</v>
      </c>
      <c r="J46" s="808" t="s">
        <v>858</v>
      </c>
      <c r="K46" s="808" t="s">
        <v>852</v>
      </c>
      <c r="L46" s="808" t="s">
        <v>859</v>
      </c>
      <c r="M46" s="808" t="s">
        <v>860</v>
      </c>
    </row>
    <row r="47" spans="1:13" ht="15" x14ac:dyDescent="0.25">
      <c r="A47" s="844"/>
      <c r="B47" s="844"/>
      <c r="C47" s="844"/>
      <c r="D47" s="844"/>
      <c r="E47" s="843" t="s">
        <v>1523</v>
      </c>
      <c r="F47" s="844"/>
      <c r="G47" s="1318"/>
      <c r="H47" s="812" t="s">
        <v>144</v>
      </c>
      <c r="I47" s="806" t="b">
        <v>0</v>
      </c>
      <c r="J47" s="806" t="b">
        <v>0</v>
      </c>
      <c r="K47" s="806" t="b">
        <v>0</v>
      </c>
      <c r="L47" s="806" t="b">
        <v>0</v>
      </c>
      <c r="M47" s="806" t="b">
        <v>0</v>
      </c>
    </row>
    <row r="48" spans="1:13" ht="15" x14ac:dyDescent="0.25">
      <c r="A48" s="844"/>
      <c r="B48" s="844"/>
      <c r="C48" s="844"/>
      <c r="D48" s="844"/>
      <c r="E48" s="843" t="s">
        <v>1523</v>
      </c>
      <c r="F48" s="844"/>
      <c r="G48" s="1319"/>
      <c r="H48" s="812" t="s">
        <v>145</v>
      </c>
      <c r="I48" s="806" t="b">
        <v>0</v>
      </c>
      <c r="J48" s="806" t="b">
        <v>0</v>
      </c>
      <c r="K48" s="806" t="b">
        <v>0</v>
      </c>
      <c r="L48" s="806" t="b">
        <v>0</v>
      </c>
      <c r="M48" s="806" t="b">
        <v>0</v>
      </c>
    </row>
    <row r="49" spans="1:14" ht="38.25" x14ac:dyDescent="0.25">
      <c r="A49" s="843" t="s">
        <v>1518</v>
      </c>
      <c r="B49" s="844"/>
      <c r="C49" s="844"/>
      <c r="D49" s="844"/>
      <c r="E49" s="843" t="s">
        <v>1523</v>
      </c>
      <c r="F49" s="844"/>
      <c r="G49" s="1317" t="s">
        <v>1168</v>
      </c>
      <c r="H49" s="819" t="s">
        <v>767</v>
      </c>
      <c r="I49" s="808" t="s">
        <v>807</v>
      </c>
      <c r="J49" s="808" t="s">
        <v>855</v>
      </c>
      <c r="K49" s="808" t="s">
        <v>856</v>
      </c>
      <c r="L49" s="808" t="s">
        <v>857</v>
      </c>
      <c r="M49" s="808" t="s">
        <v>854</v>
      </c>
    </row>
    <row r="50" spans="1:14" ht="15" x14ac:dyDescent="0.25">
      <c r="A50" s="843" t="s">
        <v>1518</v>
      </c>
      <c r="B50" s="844"/>
      <c r="C50" s="844"/>
      <c r="D50" s="844"/>
      <c r="E50" s="843" t="s">
        <v>1523</v>
      </c>
      <c r="F50" s="844"/>
      <c r="G50" s="1318"/>
      <c r="H50" s="812" t="s">
        <v>144</v>
      </c>
      <c r="I50" s="806" t="b">
        <v>0</v>
      </c>
      <c r="J50" s="806" t="b">
        <v>0</v>
      </c>
      <c r="K50" s="806" t="b">
        <v>0</v>
      </c>
      <c r="L50" s="806" t="b">
        <v>0</v>
      </c>
      <c r="M50" s="806" t="b">
        <v>0</v>
      </c>
    </row>
    <row r="51" spans="1:14" ht="15" x14ac:dyDescent="0.25">
      <c r="A51" s="843" t="s">
        <v>1518</v>
      </c>
      <c r="B51" s="844"/>
      <c r="C51" s="844"/>
      <c r="D51" s="844"/>
      <c r="E51" s="843" t="s">
        <v>1523</v>
      </c>
      <c r="F51" s="844"/>
      <c r="G51" s="1318"/>
      <c r="H51" s="812" t="s">
        <v>145</v>
      </c>
      <c r="I51" s="806" t="b">
        <v>0</v>
      </c>
      <c r="J51" s="806" t="b">
        <v>0</v>
      </c>
      <c r="K51" s="806" t="b">
        <v>0</v>
      </c>
      <c r="L51" s="806" t="b">
        <v>0</v>
      </c>
      <c r="M51" s="806" t="b">
        <v>0</v>
      </c>
    </row>
    <row r="52" spans="1:14" ht="63.75" x14ac:dyDescent="0.25">
      <c r="A52" s="843" t="s">
        <v>1518</v>
      </c>
      <c r="B52" s="844"/>
      <c r="C52" s="844"/>
      <c r="D52" s="844"/>
      <c r="E52" s="843" t="s">
        <v>1523</v>
      </c>
      <c r="F52" s="844"/>
      <c r="G52" s="1318"/>
      <c r="H52" s="819" t="s">
        <v>510</v>
      </c>
      <c r="I52" s="808" t="s">
        <v>851</v>
      </c>
      <c r="J52" s="808" t="s">
        <v>858</v>
      </c>
      <c r="K52" s="808" t="s">
        <v>852</v>
      </c>
      <c r="L52" s="808" t="s">
        <v>853</v>
      </c>
      <c r="M52" s="808" t="s">
        <v>861</v>
      </c>
    </row>
    <row r="53" spans="1:14" ht="15" x14ac:dyDescent="0.25">
      <c r="A53" s="843" t="s">
        <v>1518</v>
      </c>
      <c r="B53" s="844"/>
      <c r="C53" s="844"/>
      <c r="D53" s="844"/>
      <c r="E53" s="843" t="s">
        <v>1523</v>
      </c>
      <c r="F53" s="844"/>
      <c r="G53" s="1318"/>
      <c r="H53" s="812" t="s">
        <v>144</v>
      </c>
      <c r="I53" s="806" t="b">
        <v>0</v>
      </c>
      <c r="J53" s="806" t="b">
        <v>0</v>
      </c>
      <c r="K53" s="806" t="b">
        <v>0</v>
      </c>
      <c r="L53" s="806" t="b">
        <v>0</v>
      </c>
      <c r="M53" s="806" t="b">
        <v>0</v>
      </c>
    </row>
    <row r="54" spans="1:14" ht="15" x14ac:dyDescent="0.25">
      <c r="A54" s="843" t="s">
        <v>1518</v>
      </c>
      <c r="B54" s="844"/>
      <c r="C54" s="844"/>
      <c r="D54" s="844"/>
      <c r="E54" s="843" t="s">
        <v>1523</v>
      </c>
      <c r="F54" s="844"/>
      <c r="G54" s="1319"/>
      <c r="H54" s="812" t="s">
        <v>145</v>
      </c>
      <c r="I54" s="806" t="b">
        <v>0</v>
      </c>
      <c r="J54" s="806" t="b">
        <v>0</v>
      </c>
      <c r="K54" s="806" t="b">
        <v>0</v>
      </c>
      <c r="L54" s="806" t="b">
        <v>0</v>
      </c>
      <c r="M54" s="806" t="b">
        <v>0</v>
      </c>
    </row>
    <row r="55" spans="1:14" ht="38.25" x14ac:dyDescent="0.25">
      <c r="A55" s="844"/>
      <c r="B55" s="844"/>
      <c r="C55" s="844"/>
      <c r="D55" s="844"/>
      <c r="E55" s="843" t="s">
        <v>1523</v>
      </c>
      <c r="F55" s="844"/>
      <c r="G55" s="1317" t="s">
        <v>768</v>
      </c>
      <c r="H55" s="964" t="s">
        <v>1167</v>
      </c>
      <c r="I55" s="804" t="s">
        <v>774</v>
      </c>
      <c r="J55" s="804"/>
      <c r="K55" s="804" t="s">
        <v>785</v>
      </c>
      <c r="L55" s="804" t="s">
        <v>786</v>
      </c>
      <c r="M55" s="804"/>
    </row>
    <row r="56" spans="1:14" ht="15" x14ac:dyDescent="0.25">
      <c r="A56" s="843"/>
      <c r="B56" s="844" t="s">
        <v>1522</v>
      </c>
      <c r="C56" s="844"/>
      <c r="D56" s="844"/>
      <c r="E56" s="843" t="s">
        <v>1523</v>
      </c>
      <c r="F56" s="844"/>
      <c r="G56" s="1318"/>
      <c r="H56" s="812" t="s">
        <v>144</v>
      </c>
      <c r="I56" s="806" t="b">
        <v>0</v>
      </c>
      <c r="J56" s="806" t="b">
        <v>0</v>
      </c>
      <c r="K56" s="806" t="b">
        <v>0</v>
      </c>
      <c r="L56" s="806" t="b">
        <v>0</v>
      </c>
      <c r="M56" s="806" t="b">
        <v>0</v>
      </c>
    </row>
    <row r="57" spans="1:14" ht="15" x14ac:dyDescent="0.25">
      <c r="A57" s="844"/>
      <c r="B57" s="843" t="s">
        <v>1522</v>
      </c>
      <c r="C57" s="844"/>
      <c r="D57" s="844"/>
      <c r="E57" s="843" t="s">
        <v>1523</v>
      </c>
      <c r="F57" s="844"/>
      <c r="G57" s="1318"/>
      <c r="H57" s="965" t="s">
        <v>145</v>
      </c>
      <c r="I57" s="966" t="b">
        <v>0</v>
      </c>
      <c r="J57" s="966" t="b">
        <v>0</v>
      </c>
      <c r="K57" s="966" t="b">
        <v>0</v>
      </c>
      <c r="L57" s="966" t="b">
        <v>0</v>
      </c>
      <c r="M57" s="966" t="b">
        <v>0</v>
      </c>
    </row>
    <row r="58" spans="1:14" ht="15" x14ac:dyDescent="0.25">
      <c r="A58" s="844"/>
      <c r="B58" s="843" t="s">
        <v>1522</v>
      </c>
      <c r="C58" s="844"/>
      <c r="D58" s="844"/>
      <c r="E58" s="843" t="s">
        <v>1523</v>
      </c>
      <c r="F58" s="844"/>
      <c r="G58" s="1318"/>
      <c r="H58" s="819" t="s">
        <v>1043</v>
      </c>
      <c r="I58" s="808"/>
      <c r="J58" s="808"/>
      <c r="K58" s="808"/>
      <c r="L58" s="808"/>
      <c r="M58" s="808"/>
    </row>
    <row r="59" spans="1:14" ht="15" x14ac:dyDescent="0.25">
      <c r="A59" s="843"/>
      <c r="B59" s="844" t="s">
        <v>1522</v>
      </c>
      <c r="C59" s="844"/>
      <c r="D59" s="844"/>
      <c r="E59" s="843" t="s">
        <v>1523</v>
      </c>
      <c r="F59" s="844"/>
      <c r="G59" s="1318"/>
      <c r="H59" s="812" t="s">
        <v>144</v>
      </c>
      <c r="I59" s="806" t="b">
        <v>0</v>
      </c>
      <c r="J59" s="806" t="b">
        <v>0</v>
      </c>
      <c r="K59" s="806" t="b">
        <v>0</v>
      </c>
      <c r="L59" s="806" t="b">
        <v>0</v>
      </c>
      <c r="M59" s="806" t="b">
        <v>0</v>
      </c>
    </row>
    <row r="60" spans="1:14" ht="15" x14ac:dyDescent="0.25">
      <c r="A60" s="844"/>
      <c r="B60" s="843" t="s">
        <v>1522</v>
      </c>
      <c r="C60" s="844"/>
      <c r="D60" s="844"/>
      <c r="E60" s="843" t="s">
        <v>1523</v>
      </c>
      <c r="F60" s="844"/>
      <c r="G60" s="1318"/>
      <c r="H60" s="965" t="s">
        <v>145</v>
      </c>
      <c r="I60" s="966" t="b">
        <v>0</v>
      </c>
      <c r="J60" s="966" t="b">
        <v>0</v>
      </c>
      <c r="K60" s="966" t="b">
        <v>0</v>
      </c>
      <c r="L60" s="966" t="b">
        <v>0</v>
      </c>
      <c r="M60" s="966" t="b">
        <v>0</v>
      </c>
    </row>
    <row r="61" spans="1:14" ht="38.25" x14ac:dyDescent="0.25">
      <c r="A61" s="844"/>
      <c r="B61" s="843" t="s">
        <v>1522</v>
      </c>
      <c r="C61" s="844"/>
      <c r="D61" s="844"/>
      <c r="E61" s="843" t="s">
        <v>1523</v>
      </c>
      <c r="F61" s="844"/>
      <c r="G61" s="1318"/>
      <c r="H61" s="818" t="s">
        <v>206</v>
      </c>
      <c r="I61" s="807" t="s">
        <v>783</v>
      </c>
      <c r="J61" s="807" t="s">
        <v>874</v>
      </c>
      <c r="K61" s="807" t="s">
        <v>784</v>
      </c>
      <c r="L61" s="807" t="s">
        <v>875</v>
      </c>
      <c r="M61" s="807" t="s">
        <v>876</v>
      </c>
    </row>
    <row r="62" spans="1:14" ht="15" x14ac:dyDescent="0.25">
      <c r="A62" s="844"/>
      <c r="B62" s="843" t="s">
        <v>1522</v>
      </c>
      <c r="C62" s="844"/>
      <c r="D62" s="844"/>
      <c r="E62" s="843" t="s">
        <v>1523</v>
      </c>
      <c r="F62" s="844"/>
      <c r="G62" s="1318"/>
      <c r="H62" s="812" t="s">
        <v>144</v>
      </c>
      <c r="I62" s="806" t="b">
        <v>0</v>
      </c>
      <c r="J62" s="806" t="b">
        <v>0</v>
      </c>
      <c r="K62" s="806" t="b">
        <v>0</v>
      </c>
      <c r="L62" s="806" t="b">
        <v>0</v>
      </c>
      <c r="M62" s="806" t="b">
        <v>0</v>
      </c>
    </row>
    <row r="63" spans="1:14" ht="15" x14ac:dyDescent="0.25">
      <c r="A63" s="844"/>
      <c r="B63" s="843" t="s">
        <v>1522</v>
      </c>
      <c r="C63" s="844"/>
      <c r="D63" s="844"/>
      <c r="E63" s="843" t="s">
        <v>1523</v>
      </c>
      <c r="F63" s="844"/>
      <c r="G63" s="1319"/>
      <c r="H63" s="812" t="s">
        <v>145</v>
      </c>
      <c r="I63" s="806" t="b">
        <v>0</v>
      </c>
      <c r="J63" s="806" t="b">
        <v>0</v>
      </c>
      <c r="K63" s="806" t="b">
        <v>0</v>
      </c>
      <c r="L63" s="806" t="b">
        <v>0</v>
      </c>
      <c r="M63" s="806" t="b">
        <v>0</v>
      </c>
    </row>
    <row r="64" spans="1:14" ht="51" x14ac:dyDescent="0.25">
      <c r="A64" s="844"/>
      <c r="B64" s="844"/>
      <c r="C64" s="844"/>
      <c r="D64" s="844"/>
      <c r="E64" s="843" t="s">
        <v>1523</v>
      </c>
      <c r="F64" s="844"/>
      <c r="G64" s="1317" t="s">
        <v>210</v>
      </c>
      <c r="H64" s="819" t="s">
        <v>770</v>
      </c>
      <c r="I64" s="808" t="s">
        <v>822</v>
      </c>
      <c r="J64" s="808" t="s">
        <v>823</v>
      </c>
      <c r="K64" s="808" t="s">
        <v>824</v>
      </c>
      <c r="L64" s="808" t="s">
        <v>825</v>
      </c>
      <c r="M64" s="808" t="s">
        <v>826</v>
      </c>
      <c r="N64" s="840"/>
    </row>
    <row r="65" spans="1:14" ht="15" x14ac:dyDescent="0.25">
      <c r="A65" s="844"/>
      <c r="B65" s="844"/>
      <c r="C65" s="844"/>
      <c r="D65" s="844"/>
      <c r="E65" s="843" t="s">
        <v>1523</v>
      </c>
      <c r="F65" s="844"/>
      <c r="G65" s="1318"/>
      <c r="H65" s="812" t="s">
        <v>144</v>
      </c>
      <c r="I65" s="806" t="b">
        <v>0</v>
      </c>
      <c r="J65" s="806" t="b">
        <v>0</v>
      </c>
      <c r="K65" s="806" t="b">
        <v>0</v>
      </c>
      <c r="L65" s="806" t="b">
        <v>0</v>
      </c>
      <c r="M65" s="806" t="b">
        <v>0</v>
      </c>
    </row>
    <row r="66" spans="1:14" ht="15" x14ac:dyDescent="0.25">
      <c r="A66" s="844"/>
      <c r="B66" s="844"/>
      <c r="C66" s="844"/>
      <c r="D66" s="844"/>
      <c r="E66" s="843" t="s">
        <v>1523</v>
      </c>
      <c r="F66" s="844"/>
      <c r="G66" s="1318"/>
      <c r="H66" s="812" t="s">
        <v>145</v>
      </c>
      <c r="I66" s="806" t="b">
        <v>0</v>
      </c>
      <c r="J66" s="806" t="b">
        <v>0</v>
      </c>
      <c r="K66" s="806" t="b">
        <v>0</v>
      </c>
      <c r="L66" s="806" t="b">
        <v>0</v>
      </c>
      <c r="M66" s="806" t="b">
        <v>0</v>
      </c>
    </row>
    <row r="67" spans="1:14" ht="75" x14ac:dyDescent="0.25">
      <c r="A67" s="844"/>
      <c r="B67" s="844"/>
      <c r="C67" s="844"/>
      <c r="D67" s="844"/>
      <c r="E67" s="843" t="s">
        <v>1523</v>
      </c>
      <c r="F67" s="844"/>
      <c r="G67" s="1318"/>
      <c r="H67" s="819" t="s">
        <v>1509</v>
      </c>
      <c r="I67" s="808" t="s">
        <v>842</v>
      </c>
      <c r="J67" s="808" t="s">
        <v>841</v>
      </c>
      <c r="K67" s="808" t="s">
        <v>845</v>
      </c>
      <c r="L67" s="808" t="s">
        <v>843</v>
      </c>
      <c r="M67" s="808" t="s">
        <v>844</v>
      </c>
      <c r="N67" s="896" t="s">
        <v>1525</v>
      </c>
    </row>
    <row r="68" spans="1:14" ht="15" x14ac:dyDescent="0.25">
      <c r="A68" s="844"/>
      <c r="B68" s="844"/>
      <c r="C68" s="844"/>
      <c r="D68" s="844"/>
      <c r="E68" s="843" t="s">
        <v>1523</v>
      </c>
      <c r="F68" s="844"/>
      <c r="G68" s="1318"/>
      <c r="H68" s="812" t="s">
        <v>144</v>
      </c>
      <c r="I68" s="806" t="b">
        <v>0</v>
      </c>
      <c r="J68" s="806" t="b">
        <v>0</v>
      </c>
      <c r="K68" s="806" t="b">
        <v>0</v>
      </c>
      <c r="L68" s="806" t="b">
        <v>0</v>
      </c>
      <c r="M68" s="806" t="b">
        <v>0</v>
      </c>
    </row>
    <row r="69" spans="1:14" ht="15" x14ac:dyDescent="0.25">
      <c r="A69" s="844"/>
      <c r="B69" s="844"/>
      <c r="C69" s="844"/>
      <c r="D69" s="844"/>
      <c r="E69" s="843" t="s">
        <v>1523</v>
      </c>
      <c r="F69" s="844"/>
      <c r="G69" s="1318"/>
      <c r="H69" s="812" t="s">
        <v>145</v>
      </c>
      <c r="I69" s="806" t="b">
        <v>0</v>
      </c>
      <c r="J69" s="806" t="b">
        <v>0</v>
      </c>
      <c r="K69" s="806" t="b">
        <v>0</v>
      </c>
      <c r="L69" s="806" t="b">
        <v>0</v>
      </c>
      <c r="M69" s="806" t="b">
        <v>0</v>
      </c>
    </row>
    <row r="70" spans="1:14" ht="51" x14ac:dyDescent="0.25">
      <c r="A70" s="844"/>
      <c r="B70" s="844"/>
      <c r="C70" s="844"/>
      <c r="D70" s="844"/>
      <c r="E70" s="843" t="s">
        <v>1523</v>
      </c>
      <c r="F70" s="844"/>
      <c r="G70" s="1318"/>
      <c r="H70" s="819" t="s">
        <v>511</v>
      </c>
      <c r="I70" s="808" t="s">
        <v>869</v>
      </c>
      <c r="J70" s="808" t="s">
        <v>871</v>
      </c>
      <c r="K70" s="808" t="s">
        <v>872</v>
      </c>
      <c r="L70" s="808" t="s">
        <v>870</v>
      </c>
      <c r="M70" s="808"/>
    </row>
    <row r="71" spans="1:14" ht="15" x14ac:dyDescent="0.25">
      <c r="A71" s="844"/>
      <c r="B71" s="844"/>
      <c r="C71" s="844"/>
      <c r="D71" s="844"/>
      <c r="E71" s="843" t="s">
        <v>1523</v>
      </c>
      <c r="F71" s="844"/>
      <c r="G71" s="1318"/>
      <c r="H71" s="812" t="s">
        <v>144</v>
      </c>
      <c r="I71" s="806" t="b">
        <v>0</v>
      </c>
      <c r="J71" s="806" t="b">
        <v>0</v>
      </c>
      <c r="K71" s="806" t="b">
        <v>0</v>
      </c>
      <c r="L71" s="806" t="b">
        <v>0</v>
      </c>
      <c r="M71" s="806" t="b">
        <v>0</v>
      </c>
    </row>
    <row r="72" spans="1:14" ht="15" x14ac:dyDescent="0.25">
      <c r="A72" s="844"/>
      <c r="B72" s="844"/>
      <c r="C72" s="844"/>
      <c r="D72" s="844"/>
      <c r="E72" s="843" t="s">
        <v>1523</v>
      </c>
      <c r="F72" s="844"/>
      <c r="G72" s="1319"/>
      <c r="H72" s="812" t="s">
        <v>145</v>
      </c>
      <c r="I72" s="806" t="b">
        <v>0</v>
      </c>
      <c r="J72" s="806" t="b">
        <v>0</v>
      </c>
      <c r="K72" s="806" t="b">
        <v>0</v>
      </c>
      <c r="L72" s="806" t="b">
        <v>0</v>
      </c>
      <c r="M72" s="806" t="b">
        <v>0</v>
      </c>
    </row>
    <row r="73" spans="1:14" ht="51" x14ac:dyDescent="0.25">
      <c r="A73" s="844"/>
      <c r="B73" s="844"/>
      <c r="C73" s="844"/>
      <c r="D73" s="844"/>
      <c r="E73" s="843" t="s">
        <v>1523</v>
      </c>
      <c r="F73" s="844"/>
      <c r="G73" s="1320" t="s">
        <v>769</v>
      </c>
      <c r="H73" s="819" t="s">
        <v>1510</v>
      </c>
      <c r="I73" s="808" t="s">
        <v>827</v>
      </c>
      <c r="J73" s="808" t="s">
        <v>828</v>
      </c>
      <c r="K73" s="808" t="s">
        <v>829</v>
      </c>
      <c r="L73" s="808" t="s">
        <v>831</v>
      </c>
      <c r="M73" s="808" t="s">
        <v>830</v>
      </c>
    </row>
    <row r="74" spans="1:14" ht="15" x14ac:dyDescent="0.25">
      <c r="A74" s="844"/>
      <c r="B74" s="844"/>
      <c r="C74" s="844"/>
      <c r="D74" s="844"/>
      <c r="E74" s="843" t="s">
        <v>1523</v>
      </c>
      <c r="F74" s="844"/>
      <c r="G74" s="1310"/>
      <c r="H74" s="812" t="s">
        <v>144</v>
      </c>
      <c r="I74" s="806" t="b">
        <v>0</v>
      </c>
      <c r="J74" s="806" t="b">
        <v>0</v>
      </c>
      <c r="K74" s="806" t="b">
        <v>0</v>
      </c>
      <c r="L74" s="806" t="b">
        <v>0</v>
      </c>
      <c r="M74" s="806" t="b">
        <v>0</v>
      </c>
    </row>
    <row r="75" spans="1:14" ht="15" x14ac:dyDescent="0.25">
      <c r="A75" s="844"/>
      <c r="B75" s="844"/>
      <c r="C75" s="844"/>
      <c r="D75" s="844"/>
      <c r="E75" s="843" t="s">
        <v>1523</v>
      </c>
      <c r="F75" s="844"/>
      <c r="G75" s="1310"/>
      <c r="H75" s="812" t="s">
        <v>145</v>
      </c>
      <c r="I75" s="806" t="b">
        <v>0</v>
      </c>
      <c r="J75" s="806" t="b">
        <v>0</v>
      </c>
      <c r="K75" s="806" t="b">
        <v>0</v>
      </c>
      <c r="L75" s="806" t="b">
        <v>0</v>
      </c>
      <c r="M75" s="806" t="b">
        <v>0</v>
      </c>
    </row>
    <row r="76" spans="1:14" ht="38.25" x14ac:dyDescent="0.25">
      <c r="A76" s="844"/>
      <c r="B76" s="844"/>
      <c r="C76" s="844"/>
      <c r="D76" s="844"/>
      <c r="E76" s="843" t="s">
        <v>1523</v>
      </c>
      <c r="F76" s="844"/>
      <c r="G76" s="1310"/>
      <c r="H76" s="819" t="s">
        <v>515</v>
      </c>
      <c r="I76" s="808" t="s">
        <v>832</v>
      </c>
      <c r="J76" s="808" t="s">
        <v>833</v>
      </c>
      <c r="K76" s="808" t="s">
        <v>838</v>
      </c>
      <c r="L76" s="808" t="s">
        <v>839</v>
      </c>
      <c r="M76" s="808" t="s">
        <v>840</v>
      </c>
    </row>
    <row r="77" spans="1:14" ht="15" x14ac:dyDescent="0.25">
      <c r="A77" s="844"/>
      <c r="B77" s="844"/>
      <c r="C77" s="844"/>
      <c r="D77" s="844"/>
      <c r="E77" s="843" t="s">
        <v>1523</v>
      </c>
      <c r="F77" s="844"/>
      <c r="G77" s="1310"/>
      <c r="H77" s="812" t="s">
        <v>144</v>
      </c>
      <c r="I77" s="806" t="b">
        <v>0</v>
      </c>
      <c r="J77" s="806" t="b">
        <v>0</v>
      </c>
      <c r="K77" s="806" t="b">
        <v>0</v>
      </c>
      <c r="L77" s="806" t="b">
        <v>0</v>
      </c>
      <c r="M77" s="806" t="b">
        <v>0</v>
      </c>
    </row>
    <row r="78" spans="1:14" ht="15" x14ac:dyDescent="0.25">
      <c r="A78" s="844"/>
      <c r="B78" s="844"/>
      <c r="C78" s="844"/>
      <c r="D78" s="844"/>
      <c r="E78" s="843" t="s">
        <v>1523</v>
      </c>
      <c r="F78" s="844"/>
      <c r="G78" s="1310"/>
      <c r="H78" s="812" t="s">
        <v>145</v>
      </c>
      <c r="I78" s="806" t="b">
        <v>0</v>
      </c>
      <c r="J78" s="806" t="b">
        <v>0</v>
      </c>
      <c r="K78" s="806" t="b">
        <v>0</v>
      </c>
      <c r="L78" s="806" t="b">
        <v>0</v>
      </c>
      <c r="M78" s="806" t="b">
        <v>0</v>
      </c>
    </row>
    <row r="79" spans="1:14" ht="63.75" x14ac:dyDescent="0.25">
      <c r="A79" s="844"/>
      <c r="B79" s="844"/>
      <c r="C79" s="844"/>
      <c r="D79" s="844"/>
      <c r="E79" s="843" t="s">
        <v>1523</v>
      </c>
      <c r="F79" s="844"/>
      <c r="G79" s="1310"/>
      <c r="H79" s="819" t="s">
        <v>209</v>
      </c>
      <c r="I79" s="808" t="s">
        <v>834</v>
      </c>
      <c r="J79" s="808" t="s">
        <v>835</v>
      </c>
      <c r="K79" s="808" t="s">
        <v>836</v>
      </c>
      <c r="L79" s="808"/>
      <c r="M79" s="808" t="s">
        <v>837</v>
      </c>
      <c r="N79" s="840"/>
    </row>
    <row r="80" spans="1:14" ht="15" x14ac:dyDescent="0.25">
      <c r="A80" s="844"/>
      <c r="B80" s="844"/>
      <c r="C80" s="844"/>
      <c r="D80" s="844"/>
      <c r="E80" s="843" t="s">
        <v>1523</v>
      </c>
      <c r="F80" s="844"/>
      <c r="G80" s="1310"/>
      <c r="H80" s="812" t="s">
        <v>144</v>
      </c>
      <c r="I80" s="806" t="b">
        <v>0</v>
      </c>
      <c r="J80" s="806" t="b">
        <v>0</v>
      </c>
      <c r="K80" s="806" t="b">
        <v>0</v>
      </c>
      <c r="L80" s="806" t="b">
        <v>0</v>
      </c>
      <c r="M80" s="806" t="b">
        <v>0</v>
      </c>
      <c r="N80" s="740"/>
    </row>
    <row r="81" spans="1:14" ht="15" x14ac:dyDescent="0.25">
      <c r="A81" s="844"/>
      <c r="B81" s="844"/>
      <c r="C81" s="844"/>
      <c r="D81" s="844"/>
      <c r="E81" s="843" t="s">
        <v>1523</v>
      </c>
      <c r="F81" s="844"/>
      <c r="G81" s="1310"/>
      <c r="H81" s="812" t="s">
        <v>145</v>
      </c>
      <c r="I81" s="806" t="b">
        <v>0</v>
      </c>
      <c r="J81" s="806" t="b">
        <v>0</v>
      </c>
      <c r="K81" s="806" t="b">
        <v>0</v>
      </c>
      <c r="L81" s="806" t="b">
        <v>0</v>
      </c>
      <c r="M81" s="806" t="b">
        <v>0</v>
      </c>
      <c r="N81" s="740"/>
    </row>
  </sheetData>
  <sheetProtection sheet="1" objects="1" scenarios="1"/>
  <mergeCells count="11">
    <mergeCell ref="J1:L1"/>
    <mergeCell ref="G73:G81"/>
    <mergeCell ref="I2:M2"/>
    <mergeCell ref="G4:G9"/>
    <mergeCell ref="G10:G27"/>
    <mergeCell ref="G28:G39"/>
    <mergeCell ref="A1:F2"/>
    <mergeCell ref="G40:G48"/>
    <mergeCell ref="G49:G54"/>
    <mergeCell ref="G55:G63"/>
    <mergeCell ref="G64:G72"/>
  </mergeCells>
  <conditionalFormatting sqref="I4">
    <cfRule type="expression" dxfId="851" priority="194">
      <formula>I7=TRUE</formula>
    </cfRule>
    <cfRule type="expression" dxfId="850" priority="195">
      <formula>#REF!=TRUE</formula>
    </cfRule>
    <cfRule type="expression" dxfId="849" priority="193">
      <formula>+COUNTIF(I7:I7,"TRUE")&gt;1</formula>
    </cfRule>
  </conditionalFormatting>
  <conditionalFormatting sqref="I5:M5">
    <cfRule type="expression" dxfId="848" priority="192">
      <formula>I5=FALSE</formula>
    </cfRule>
    <cfRule type="expression" dxfId="847" priority="191">
      <formula>I5=TRUE</formula>
    </cfRule>
    <cfRule type="expression" dxfId="846" priority="187">
      <formula>+COUNTIF($I$5:$M$5,TRUE)&gt;1</formula>
    </cfRule>
  </conditionalFormatting>
  <conditionalFormatting sqref="I6:M6">
    <cfRule type="expression" dxfId="845" priority="190">
      <formula>I6=TRUE</formula>
    </cfRule>
    <cfRule type="expression" dxfId="844" priority="189">
      <formula>I6=FALSE</formula>
    </cfRule>
    <cfRule type="expression" dxfId="843" priority="188">
      <formula>+COUNTIF($I$6:$M$6,"TRUE")&gt;1</formula>
    </cfRule>
  </conditionalFormatting>
  <conditionalFormatting sqref="I7:M7">
    <cfRule type="expression" dxfId="842" priority="228">
      <formula>#REF!=TRUE</formula>
    </cfRule>
    <cfRule type="expression" dxfId="841" priority="227">
      <formula>I10=TRUE</formula>
    </cfRule>
    <cfRule type="expression" dxfId="840" priority="226">
      <formula>+COUNTIF(I10:I10,"TRUE")&gt;1</formula>
    </cfRule>
  </conditionalFormatting>
  <conditionalFormatting sqref="I8:M8">
    <cfRule type="expression" dxfId="839" priority="186">
      <formula>I8=FALSE</formula>
    </cfRule>
    <cfRule type="expression" dxfId="838" priority="181">
      <formula>+COUNTIF($I$5:$M$5,TRUE)&gt;1</formula>
    </cfRule>
    <cfRule type="expression" dxfId="837" priority="185">
      <formula>I8=TRUE</formula>
    </cfRule>
  </conditionalFormatting>
  <conditionalFormatting sqref="I9:M9">
    <cfRule type="expression" dxfId="836" priority="182">
      <formula>+COUNTIF($I$6:$M$6,"TRUE")&gt;1</formula>
    </cfRule>
    <cfRule type="expression" dxfId="835" priority="183">
      <formula>I9=FALSE</formula>
    </cfRule>
    <cfRule type="expression" dxfId="834" priority="184">
      <formula>I9=TRUE</formula>
    </cfRule>
  </conditionalFormatting>
  <conditionalFormatting sqref="I10:M10 I40:J40">
    <cfRule type="expression" dxfId="833" priority="234">
      <formula>I13=TRUE</formula>
    </cfRule>
    <cfRule type="expression" dxfId="832" priority="233">
      <formula>I16=TRUE</formula>
    </cfRule>
    <cfRule type="expression" dxfId="831" priority="232">
      <formula>+COUNTIF(I13:I16,"TRUE")&gt;1</formula>
    </cfRule>
  </conditionalFormatting>
  <conditionalFormatting sqref="I11:M11">
    <cfRule type="expression" dxfId="830" priority="175">
      <formula>+COUNTIF($I$5:$M$5,TRUE)&gt;1</formula>
    </cfRule>
    <cfRule type="expression" dxfId="829" priority="180">
      <formula>I11=FALSE</formula>
    </cfRule>
    <cfRule type="expression" dxfId="828" priority="179">
      <formula>I11=TRUE</formula>
    </cfRule>
  </conditionalFormatting>
  <conditionalFormatting sqref="I12:M12">
    <cfRule type="expression" dxfId="827" priority="178">
      <formula>I12=TRUE</formula>
    </cfRule>
    <cfRule type="expression" dxfId="826" priority="177">
      <formula>I12=FALSE</formula>
    </cfRule>
    <cfRule type="expression" dxfId="825" priority="176">
      <formula>+COUNTIF($I$6:$M$6,"TRUE")&gt;1</formula>
    </cfRule>
  </conditionalFormatting>
  <conditionalFormatting sqref="I13:M13">
    <cfRule type="expression" dxfId="824" priority="236">
      <formula>I19=TRUE</formula>
    </cfRule>
    <cfRule type="expression" dxfId="823" priority="237">
      <formula>I16=TRUE</formula>
    </cfRule>
    <cfRule type="expression" dxfId="822" priority="235">
      <formula>+COUNTIF(I16:I19,"TRUE")&gt;1</formula>
    </cfRule>
  </conditionalFormatting>
  <conditionalFormatting sqref="I14:M14">
    <cfRule type="expression" dxfId="821" priority="169">
      <formula>+COUNTIF($I$5:$M$5,TRUE)&gt;1</formula>
    </cfRule>
    <cfRule type="expression" dxfId="820" priority="174">
      <formula>I14=FALSE</formula>
    </cfRule>
    <cfRule type="expression" dxfId="819" priority="173">
      <formula>I14=TRUE</formula>
    </cfRule>
  </conditionalFormatting>
  <conditionalFormatting sqref="I15:M15">
    <cfRule type="expression" dxfId="818" priority="172">
      <formula>I15=TRUE</formula>
    </cfRule>
    <cfRule type="expression" dxfId="817" priority="170">
      <formula>+COUNTIF($I$6:$M$6,"TRUE")&gt;1</formula>
    </cfRule>
    <cfRule type="expression" dxfId="816" priority="171">
      <formula>I15=FALSE</formula>
    </cfRule>
  </conditionalFormatting>
  <conditionalFormatting sqref="I16:M16">
    <cfRule type="expression" dxfId="815" priority="239">
      <formula>I22=TRUE</formula>
    </cfRule>
    <cfRule type="expression" dxfId="814" priority="238">
      <formula>+COUNTIF(I19:I22,"TRUE")&gt;1</formula>
    </cfRule>
    <cfRule type="expression" dxfId="813" priority="240">
      <formula>I19=TRUE</formula>
    </cfRule>
  </conditionalFormatting>
  <conditionalFormatting sqref="I17:M17">
    <cfRule type="expression" dxfId="812" priority="167">
      <formula>I17=TRUE</formula>
    </cfRule>
    <cfRule type="expression" dxfId="811" priority="168">
      <formula>I17=FALSE</formula>
    </cfRule>
    <cfRule type="expression" dxfId="810" priority="163">
      <formula>+COUNTIF($I$5:$M$5,TRUE)&gt;1</formula>
    </cfRule>
  </conditionalFormatting>
  <conditionalFormatting sqref="I18:M18">
    <cfRule type="expression" dxfId="809" priority="164">
      <formula>+COUNTIF($I$6:$M$6,"TRUE")&gt;1</formula>
    </cfRule>
    <cfRule type="expression" dxfId="808" priority="165">
      <formula>I18=FALSE</formula>
    </cfRule>
    <cfRule type="expression" dxfId="807" priority="166">
      <formula>I18=TRUE</formula>
    </cfRule>
  </conditionalFormatting>
  <conditionalFormatting sqref="I19:M19">
    <cfRule type="expression" dxfId="806" priority="243">
      <formula>I22=TRUE</formula>
    </cfRule>
    <cfRule type="expression" dxfId="805" priority="242">
      <formula>I25=TRUE</formula>
    </cfRule>
    <cfRule type="expression" dxfId="804" priority="241">
      <formula>+COUNTIF(I22:I25,"TRUE")&gt;1</formula>
    </cfRule>
  </conditionalFormatting>
  <conditionalFormatting sqref="I20:M20">
    <cfRule type="expression" dxfId="803" priority="162">
      <formula>I20=FALSE</formula>
    </cfRule>
    <cfRule type="expression" dxfId="802" priority="161">
      <formula>I20=TRUE</formula>
    </cfRule>
    <cfRule type="expression" dxfId="801" priority="157">
      <formula>+COUNTIF($I$5:$M$5,TRUE)&gt;1</formula>
    </cfRule>
  </conditionalFormatting>
  <conditionalFormatting sqref="I21:M21">
    <cfRule type="expression" dxfId="800" priority="159">
      <formula>I21=FALSE</formula>
    </cfRule>
    <cfRule type="expression" dxfId="799" priority="158">
      <formula>+COUNTIF($I$6:$M$6,"TRUE")&gt;1</formula>
    </cfRule>
    <cfRule type="expression" dxfId="798" priority="160">
      <formula>I21=TRUE</formula>
    </cfRule>
  </conditionalFormatting>
  <conditionalFormatting sqref="I22:M22">
    <cfRule type="expression" dxfId="797" priority="245">
      <formula>I28=TRUE</formula>
    </cfRule>
    <cfRule type="expression" dxfId="796" priority="246">
      <formula>I25=TRUE</formula>
    </cfRule>
    <cfRule type="expression" dxfId="795" priority="244">
      <formula>+COUNTIF(I25:I28,"TRUE")&gt;1</formula>
    </cfRule>
  </conditionalFormatting>
  <conditionalFormatting sqref="I23:M23">
    <cfRule type="expression" dxfId="794" priority="151">
      <formula>+COUNTIF($I$5:$M$5,TRUE)&gt;1</formula>
    </cfRule>
    <cfRule type="expression" dxfId="793" priority="156">
      <formula>I23=FALSE</formula>
    </cfRule>
    <cfRule type="expression" dxfId="792" priority="155">
      <formula>I23=TRUE</formula>
    </cfRule>
  </conditionalFormatting>
  <conditionalFormatting sqref="I24:M24">
    <cfRule type="expression" dxfId="791" priority="153">
      <formula>I24=FALSE</formula>
    </cfRule>
    <cfRule type="expression" dxfId="790" priority="152">
      <formula>+COUNTIF($I$6:$M$6,"TRUE")&gt;1</formula>
    </cfRule>
    <cfRule type="expression" dxfId="789" priority="154">
      <formula>I24=TRUE</formula>
    </cfRule>
  </conditionalFormatting>
  <conditionalFormatting sqref="I25:M25">
    <cfRule type="expression" dxfId="788" priority="248">
      <formula>I31=TRUE</formula>
    </cfRule>
    <cfRule type="expression" dxfId="787" priority="249">
      <formula>I28=TRUE</formula>
    </cfRule>
    <cfRule type="expression" dxfId="786" priority="247">
      <formula>+COUNTIF(I28:I31,"TRUE")&gt;1</formula>
    </cfRule>
  </conditionalFormatting>
  <conditionalFormatting sqref="I26:M26">
    <cfRule type="expression" dxfId="785" priority="150">
      <formula>I26=FALSE</formula>
    </cfRule>
    <cfRule type="expression" dxfId="784" priority="145">
      <formula>+COUNTIF($I$5:$M$5,TRUE)&gt;1</formula>
    </cfRule>
    <cfRule type="expression" dxfId="783" priority="149">
      <formula>I26=TRUE</formula>
    </cfRule>
  </conditionalFormatting>
  <conditionalFormatting sqref="I27:M27">
    <cfRule type="expression" dxfId="782" priority="146">
      <formula>+COUNTIF($I$6:$M$6,"TRUE")&gt;1</formula>
    </cfRule>
    <cfRule type="expression" dxfId="781" priority="148">
      <formula>I27=TRUE</formula>
    </cfRule>
    <cfRule type="expression" dxfId="780" priority="147">
      <formula>I27=FALSE</formula>
    </cfRule>
  </conditionalFormatting>
  <conditionalFormatting sqref="I28:M28">
    <cfRule type="expression" dxfId="779" priority="252">
      <formula>I31=TRUE</formula>
    </cfRule>
    <cfRule type="expression" dxfId="778" priority="251">
      <formula>I34=TRUE</formula>
    </cfRule>
    <cfRule type="expression" dxfId="777" priority="250">
      <formula>+COUNTIF(I31:I34,"TRUE")&gt;1</formula>
    </cfRule>
  </conditionalFormatting>
  <conditionalFormatting sqref="I29:M29">
    <cfRule type="expression" dxfId="776" priority="139">
      <formula>+COUNTIF($I$5:$M$5,TRUE)&gt;1</formula>
    </cfRule>
    <cfRule type="expression" dxfId="775" priority="144">
      <formula>I29=FALSE</formula>
    </cfRule>
    <cfRule type="expression" dxfId="774" priority="143">
      <formula>I29=TRUE</formula>
    </cfRule>
  </conditionalFormatting>
  <conditionalFormatting sqref="I30:M30">
    <cfRule type="expression" dxfId="773" priority="140">
      <formula>+COUNTIF($I$6:$M$6,"TRUE")&gt;1</formula>
    </cfRule>
    <cfRule type="expression" dxfId="772" priority="141">
      <formula>I30=FALSE</formula>
    </cfRule>
    <cfRule type="expression" dxfId="771" priority="142">
      <formula>I30=TRUE</formula>
    </cfRule>
  </conditionalFormatting>
  <conditionalFormatting sqref="I31:M31">
    <cfRule type="expression" dxfId="770" priority="253">
      <formula>+COUNTIF(I34:I37,"TRUE")&gt;1</formula>
    </cfRule>
    <cfRule type="expression" dxfId="769" priority="254">
      <formula>I37=TRUE</formula>
    </cfRule>
    <cfRule type="expression" dxfId="768" priority="255">
      <formula>I34=TRUE</formula>
    </cfRule>
  </conditionalFormatting>
  <conditionalFormatting sqref="I32:M32">
    <cfRule type="expression" dxfId="767" priority="133">
      <formula>+COUNTIF($I$5:$M$5,TRUE)&gt;1</formula>
    </cfRule>
    <cfRule type="expression" dxfId="766" priority="138">
      <formula>I32=FALSE</formula>
    </cfRule>
    <cfRule type="expression" dxfId="765" priority="137">
      <formula>I32=TRUE</formula>
    </cfRule>
  </conditionalFormatting>
  <conditionalFormatting sqref="I33:M33">
    <cfRule type="expression" dxfId="764" priority="134">
      <formula>+COUNTIF($I$6:$M$6,"TRUE")&gt;1</formula>
    </cfRule>
    <cfRule type="expression" dxfId="763" priority="136">
      <formula>I33=TRUE</formula>
    </cfRule>
    <cfRule type="expression" dxfId="762" priority="135">
      <formula>I33=FALSE</formula>
    </cfRule>
  </conditionalFormatting>
  <conditionalFormatting sqref="I34:M34">
    <cfRule type="expression" dxfId="761" priority="256">
      <formula>+COUNTIF(I37:I40,"TRUE")&gt;1</formula>
    </cfRule>
    <cfRule type="expression" dxfId="760" priority="258">
      <formula>I37=TRUE</formula>
    </cfRule>
    <cfRule type="expression" dxfId="759" priority="257">
      <formula>I40=TRUE</formula>
    </cfRule>
  </conditionalFormatting>
  <conditionalFormatting sqref="I35:M35">
    <cfRule type="expression" dxfId="758" priority="131">
      <formula>I35=TRUE</formula>
    </cfRule>
    <cfRule type="expression" dxfId="757" priority="127">
      <formula>+COUNTIF($I$5:$M$5,TRUE)&gt;1</formula>
    </cfRule>
    <cfRule type="expression" dxfId="756" priority="132">
      <formula>I35=FALSE</formula>
    </cfRule>
  </conditionalFormatting>
  <conditionalFormatting sqref="I36:M36">
    <cfRule type="expression" dxfId="755" priority="129">
      <formula>I36=FALSE</formula>
    </cfRule>
    <cfRule type="expression" dxfId="754" priority="128">
      <formula>+COUNTIF($I$6:$M$6,"TRUE")&gt;1</formula>
    </cfRule>
    <cfRule type="expression" dxfId="753" priority="130">
      <formula>I36=TRUE</formula>
    </cfRule>
  </conditionalFormatting>
  <conditionalFormatting sqref="I37:M37">
    <cfRule type="expression" dxfId="752" priority="259">
      <formula>+COUNTIF(I40:I43,"TRUE")&gt;1</formula>
    </cfRule>
    <cfRule type="expression" dxfId="751" priority="260">
      <formula>I43=TRUE</formula>
    </cfRule>
    <cfRule type="expression" dxfId="750" priority="261">
      <formula>I40=TRUE</formula>
    </cfRule>
  </conditionalFormatting>
  <conditionalFormatting sqref="I38:M38">
    <cfRule type="expression" dxfId="749" priority="125">
      <formula>I38=TRUE</formula>
    </cfRule>
    <cfRule type="expression" dxfId="748" priority="126">
      <formula>I38=FALSE</formula>
    </cfRule>
    <cfRule type="expression" dxfId="747" priority="121">
      <formula>+COUNTIF($I$5:$M$5,TRUE)&gt;1</formula>
    </cfRule>
  </conditionalFormatting>
  <conditionalFormatting sqref="I39:M39">
    <cfRule type="expression" dxfId="746" priority="124">
      <formula>I39=TRUE</formula>
    </cfRule>
    <cfRule type="expression" dxfId="745" priority="123">
      <formula>I39=FALSE</formula>
    </cfRule>
    <cfRule type="expression" dxfId="744" priority="122">
      <formula>+COUNTIF($I$6:$M$6,"TRUE")&gt;1</formula>
    </cfRule>
  </conditionalFormatting>
  <conditionalFormatting sqref="I41:M41">
    <cfRule type="expression" dxfId="743" priority="115">
      <formula>+COUNTIF($I$5:$M$5,TRUE)&gt;1</formula>
    </cfRule>
    <cfRule type="expression" dxfId="742" priority="120">
      <formula>I41=FALSE</formula>
    </cfRule>
    <cfRule type="expression" dxfId="741" priority="119">
      <formula>I41=TRUE</formula>
    </cfRule>
  </conditionalFormatting>
  <conditionalFormatting sqref="I42:M42">
    <cfRule type="expression" dxfId="740" priority="116">
      <formula>+COUNTIF($I$6:$M$6,"TRUE")&gt;1</formula>
    </cfRule>
    <cfRule type="expression" dxfId="739" priority="118">
      <formula>I42=TRUE</formula>
    </cfRule>
    <cfRule type="expression" dxfId="738" priority="117">
      <formula>I42=FALSE</formula>
    </cfRule>
  </conditionalFormatting>
  <conditionalFormatting sqref="I43:M43">
    <cfRule type="expression" dxfId="737" priority="265">
      <formula>+COUNTIF(I46:I49,"TRUE")&gt;1</formula>
    </cfRule>
    <cfRule type="expression" dxfId="736" priority="266">
      <formula>I49=TRUE</formula>
    </cfRule>
    <cfRule type="expression" dxfId="735" priority="267">
      <formula>I46=TRUE</formula>
    </cfRule>
  </conditionalFormatting>
  <conditionalFormatting sqref="I44:M44">
    <cfRule type="expression" dxfId="734" priority="114">
      <formula>I44=FALSE</formula>
    </cfRule>
    <cfRule type="expression" dxfId="733" priority="113">
      <formula>I44=TRUE</formula>
    </cfRule>
    <cfRule type="expression" dxfId="732" priority="109">
      <formula>+COUNTIF($I$5:$M$5,TRUE)&gt;1</formula>
    </cfRule>
  </conditionalFormatting>
  <conditionalFormatting sqref="I45:M45">
    <cfRule type="expression" dxfId="731" priority="112">
      <formula>I45=TRUE</formula>
    </cfRule>
    <cfRule type="expression" dxfId="730" priority="111">
      <formula>I45=FALSE</formula>
    </cfRule>
    <cfRule type="expression" dxfId="729" priority="110">
      <formula>+COUNTIF($I$6:$M$6,"TRUE")&gt;1</formula>
    </cfRule>
  </conditionalFormatting>
  <conditionalFormatting sqref="I46:M46">
    <cfRule type="expression" dxfId="728" priority="206">
      <formula>I49=TRUE</formula>
    </cfRule>
    <cfRule type="expression" dxfId="727" priority="205">
      <formula>+COUNTIF(I49:I49,"TRUE")&gt;1</formula>
    </cfRule>
    <cfRule type="expression" dxfId="726" priority="207">
      <formula>#REF!=TRUE</formula>
    </cfRule>
  </conditionalFormatting>
  <conditionalFormatting sqref="I47:M47">
    <cfRule type="expression" dxfId="725" priority="103">
      <formula>+COUNTIF($I$5:$M$5,TRUE)&gt;1</formula>
    </cfRule>
    <cfRule type="expression" dxfId="724" priority="108">
      <formula>I47=FALSE</formula>
    </cfRule>
    <cfRule type="expression" dxfId="723" priority="107">
      <formula>I47=TRUE</formula>
    </cfRule>
  </conditionalFormatting>
  <conditionalFormatting sqref="I48:M48">
    <cfRule type="expression" dxfId="722" priority="106">
      <formula>I48=TRUE</formula>
    </cfRule>
    <cfRule type="expression" dxfId="721" priority="105">
      <formula>I48=FALSE</formula>
    </cfRule>
    <cfRule type="expression" dxfId="720" priority="104">
      <formula>+COUNTIF($I$6:$M$6,"TRUE")&gt;1</formula>
    </cfRule>
  </conditionalFormatting>
  <conditionalFormatting sqref="I49:M49">
    <cfRule type="expression" dxfId="719" priority="202">
      <formula>+COUNTIF(I52:I52,"TRUE")&gt;1</formula>
    </cfRule>
    <cfRule type="expression" dxfId="718" priority="203">
      <formula>#REF!=TRUE</formula>
    </cfRule>
    <cfRule type="expression" dxfId="717" priority="204">
      <formula>I52=TRUE</formula>
    </cfRule>
  </conditionalFormatting>
  <conditionalFormatting sqref="I50:M50">
    <cfRule type="expression" dxfId="716" priority="102">
      <formula>I50=FALSE</formula>
    </cfRule>
    <cfRule type="expression" dxfId="715" priority="101">
      <formula>I50=TRUE</formula>
    </cfRule>
    <cfRule type="expression" dxfId="714" priority="97">
      <formula>+COUNTIF($I$5:$M$5,TRUE)&gt;1</formula>
    </cfRule>
  </conditionalFormatting>
  <conditionalFormatting sqref="I51:M51">
    <cfRule type="expression" dxfId="713" priority="100">
      <formula>I51=TRUE</formula>
    </cfRule>
    <cfRule type="expression" dxfId="712" priority="99">
      <formula>I51=FALSE</formula>
    </cfRule>
    <cfRule type="expression" dxfId="711" priority="98">
      <formula>+COUNTIF($I$6:$M$6,"TRUE")&gt;1</formula>
    </cfRule>
  </conditionalFormatting>
  <conditionalFormatting sqref="I52:M52">
    <cfRule type="expression" dxfId="710" priority="225">
      <formula>#REF!=TRUE</formula>
    </cfRule>
    <cfRule type="expression" dxfId="709" priority="224">
      <formula>#REF!=TRUE</formula>
    </cfRule>
    <cfRule type="expression" dxfId="708" priority="223">
      <formula>+COUNTIF(#REF!,"TRUE")&gt;1</formula>
    </cfRule>
  </conditionalFormatting>
  <conditionalFormatting sqref="I53:M53">
    <cfRule type="expression" dxfId="707" priority="96">
      <formula>I53=FALSE</formula>
    </cfRule>
    <cfRule type="expression" dxfId="706" priority="95">
      <formula>I53=TRUE</formula>
    </cfRule>
    <cfRule type="expression" dxfId="705" priority="91">
      <formula>+COUNTIF($I$5:$M$5,TRUE)&gt;1</formula>
    </cfRule>
  </conditionalFormatting>
  <conditionalFormatting sqref="I54:M54">
    <cfRule type="expression" dxfId="704" priority="94">
      <formula>I54=TRUE</formula>
    </cfRule>
    <cfRule type="expression" dxfId="703" priority="93">
      <formula>I54=FALSE</formula>
    </cfRule>
    <cfRule type="expression" dxfId="702" priority="92">
      <formula>+COUNTIF($I$6:$M$6,"TRUE")&gt;1</formula>
    </cfRule>
  </conditionalFormatting>
  <conditionalFormatting sqref="I55:M55">
    <cfRule type="expression" dxfId="701" priority="270">
      <formula>I61=TRUE</formula>
    </cfRule>
    <cfRule type="expression" dxfId="700" priority="268">
      <formula>+COUNTIF(I61:I64,"TRUE")&gt;1</formula>
    </cfRule>
    <cfRule type="expression" dxfId="699" priority="269">
      <formula>I64=TRUE</formula>
    </cfRule>
  </conditionalFormatting>
  <conditionalFormatting sqref="I56:M56">
    <cfRule type="expression" dxfId="698" priority="11">
      <formula>I56=TRUE</formula>
    </cfRule>
    <cfRule type="expression" dxfId="697" priority="10">
      <formula>+COUNTIF($I$5:$M$5,TRUE)&gt;1</formula>
    </cfRule>
    <cfRule type="expression" dxfId="696" priority="12">
      <formula>I56=FALSE</formula>
    </cfRule>
  </conditionalFormatting>
  <conditionalFormatting sqref="I57:M57">
    <cfRule type="expression" dxfId="695" priority="86">
      <formula>+COUNTIF($I$6:$M$6,"TRUE")&gt;1</formula>
    </cfRule>
    <cfRule type="expression" dxfId="694" priority="88">
      <formula>I57=TRUE</formula>
    </cfRule>
    <cfRule type="expression" dxfId="693" priority="87">
      <formula>I57=FALSE</formula>
    </cfRule>
  </conditionalFormatting>
  <conditionalFormatting sqref="I58:M58">
    <cfRule type="expression" dxfId="692" priority="222">
      <formula>I64=TRUE</formula>
    </cfRule>
    <cfRule type="expression" dxfId="691" priority="221">
      <formula>I67=TRUE</formula>
    </cfRule>
    <cfRule type="expression" dxfId="690" priority="220">
      <formula>+COUNTIF(I64:I67,"TRUE")&gt;1</formula>
    </cfRule>
  </conditionalFormatting>
  <conditionalFormatting sqref="I59:M59">
    <cfRule type="expression" dxfId="689" priority="1">
      <formula>+COUNTIF($I$5:$M$5,TRUE)&gt;1</formula>
    </cfRule>
    <cfRule type="expression" dxfId="688" priority="2">
      <formula>I59=TRUE</formula>
    </cfRule>
    <cfRule type="expression" dxfId="687" priority="3">
      <formula>I59=FALSE</formula>
    </cfRule>
  </conditionalFormatting>
  <conditionalFormatting sqref="I60:M60">
    <cfRule type="expression" dxfId="686" priority="5">
      <formula>I60=FALSE</formula>
    </cfRule>
    <cfRule type="expression" dxfId="685" priority="6">
      <formula>I60=TRUE</formula>
    </cfRule>
    <cfRule type="expression" dxfId="684" priority="4">
      <formula>+COUNTIF($I$6:$M$6,"TRUE")&gt;1</formula>
    </cfRule>
  </conditionalFormatting>
  <conditionalFormatting sqref="I61:M61">
    <cfRule type="expression" dxfId="683" priority="196">
      <formula>+COUNTIF(I64:I67,"TRUE")&gt;1</formula>
    </cfRule>
    <cfRule type="expression" dxfId="682" priority="197">
      <formula>I67=TRUE</formula>
    </cfRule>
    <cfRule type="expression" dxfId="681" priority="198">
      <formula>I64=TRUE</formula>
    </cfRule>
  </conditionalFormatting>
  <conditionalFormatting sqref="I62:M62">
    <cfRule type="expression" dxfId="680" priority="77">
      <formula>I62=TRUE</formula>
    </cfRule>
    <cfRule type="expression" dxfId="679" priority="78">
      <formula>I62=FALSE</formula>
    </cfRule>
    <cfRule type="expression" dxfId="678" priority="73">
      <formula>+COUNTIF($I$5:$M$5,TRUE)&gt;1</formula>
    </cfRule>
  </conditionalFormatting>
  <conditionalFormatting sqref="I63:M63">
    <cfRule type="expression" dxfId="677" priority="76">
      <formula>I63=TRUE</formula>
    </cfRule>
    <cfRule type="expression" dxfId="676" priority="75">
      <formula>I63=FALSE</formula>
    </cfRule>
    <cfRule type="expression" dxfId="675" priority="74">
      <formula>+COUNTIF($I$6:$M$6,"TRUE")&gt;1</formula>
    </cfRule>
  </conditionalFormatting>
  <conditionalFormatting sqref="I64:M64">
    <cfRule type="expression" dxfId="674" priority="271">
      <formula>+COUNTIF(I67:I70,"TRUE")&gt;1</formula>
    </cfRule>
    <cfRule type="expression" dxfId="673" priority="272">
      <formula>I70=TRUE</formula>
    </cfRule>
    <cfRule type="expression" dxfId="672" priority="273">
      <formula>I67=TRUE</formula>
    </cfRule>
  </conditionalFormatting>
  <conditionalFormatting sqref="I65:M65">
    <cfRule type="expression" dxfId="671" priority="67">
      <formula>+COUNTIF($I$5:$M$5,TRUE)&gt;1</formula>
    </cfRule>
    <cfRule type="expression" dxfId="670" priority="72">
      <formula>I65=FALSE</formula>
    </cfRule>
    <cfRule type="expression" dxfId="669" priority="71">
      <formula>I65=TRUE</formula>
    </cfRule>
  </conditionalFormatting>
  <conditionalFormatting sqref="I66:M66">
    <cfRule type="expression" dxfId="668" priority="70">
      <formula>I66=TRUE</formula>
    </cfRule>
    <cfRule type="expression" dxfId="667" priority="69">
      <formula>I66=FALSE</formula>
    </cfRule>
    <cfRule type="expression" dxfId="666" priority="68">
      <formula>+COUNTIF($I$6:$M$6,"TRUE")&gt;1</formula>
    </cfRule>
  </conditionalFormatting>
  <conditionalFormatting sqref="I67:M67">
    <cfRule type="expression" dxfId="665" priority="275">
      <formula>I73=TRUE</formula>
    </cfRule>
    <cfRule type="expression" dxfId="664" priority="276">
      <formula>I70=TRUE</formula>
    </cfRule>
    <cfRule type="expression" dxfId="663" priority="274">
      <formula>+COUNTIF(I70:I73,"TRUE")&gt;1</formula>
    </cfRule>
  </conditionalFormatting>
  <conditionalFormatting sqref="I68:M68">
    <cfRule type="expression" dxfId="662" priority="61">
      <formula>+COUNTIF($I$5:$M$5,TRUE)&gt;1</formula>
    </cfRule>
    <cfRule type="expression" dxfId="661" priority="65">
      <formula>I68=TRUE</formula>
    </cfRule>
    <cfRule type="expression" dxfId="660" priority="66">
      <formula>I68=FALSE</formula>
    </cfRule>
  </conditionalFormatting>
  <conditionalFormatting sqref="I69:M69">
    <cfRule type="expression" dxfId="659" priority="63">
      <formula>I69=FALSE</formula>
    </cfRule>
    <cfRule type="expression" dxfId="658" priority="62">
      <formula>+COUNTIF($I$6:$M$6,"TRUE")&gt;1</formula>
    </cfRule>
    <cfRule type="expression" dxfId="657" priority="64">
      <formula>I69=TRUE</formula>
    </cfRule>
  </conditionalFormatting>
  <conditionalFormatting sqref="I70:M70">
    <cfRule type="expression" dxfId="656" priority="212">
      <formula>I76=TRUE</formula>
    </cfRule>
    <cfRule type="expression" dxfId="655" priority="213">
      <formula>I73=TRUE</formula>
    </cfRule>
    <cfRule type="expression" dxfId="654" priority="211">
      <formula>+COUNTIF(I73:I76,"TRUE")&gt;1</formula>
    </cfRule>
  </conditionalFormatting>
  <conditionalFormatting sqref="I71:M71">
    <cfRule type="expression" dxfId="653" priority="60">
      <formula>I71=FALSE</formula>
    </cfRule>
    <cfRule type="expression" dxfId="652" priority="55">
      <formula>+COUNTIF($I$5:$M$5,TRUE)&gt;1</formula>
    </cfRule>
    <cfRule type="expression" dxfId="651" priority="59">
      <formula>I71=TRUE</formula>
    </cfRule>
  </conditionalFormatting>
  <conditionalFormatting sqref="I72:M72">
    <cfRule type="expression" dxfId="650" priority="58">
      <formula>I72=TRUE</formula>
    </cfRule>
    <cfRule type="expression" dxfId="649" priority="57">
      <formula>I72=FALSE</formula>
    </cfRule>
    <cfRule type="expression" dxfId="648" priority="56">
      <formula>+COUNTIF($I$6:$M$6,"TRUE")&gt;1</formula>
    </cfRule>
  </conditionalFormatting>
  <conditionalFormatting sqref="I73:M73">
    <cfRule type="expression" dxfId="647" priority="214">
      <formula>+COUNTIF(I76:I76,"TRUE")&gt;1</formula>
    </cfRule>
    <cfRule type="expression" dxfId="646" priority="215">
      <formula>#REF!=TRUE</formula>
    </cfRule>
    <cfRule type="expression" dxfId="645" priority="216">
      <formula>I76=TRUE</formula>
    </cfRule>
  </conditionalFormatting>
  <conditionalFormatting sqref="I74:M74">
    <cfRule type="expression" dxfId="644" priority="54">
      <formula>I74=FALSE</formula>
    </cfRule>
    <cfRule type="expression" dxfId="643" priority="53">
      <formula>I74=TRUE</formula>
    </cfRule>
    <cfRule type="expression" dxfId="642" priority="49">
      <formula>+COUNTIF($I$5:$M$5,TRUE)&gt;1</formula>
    </cfRule>
  </conditionalFormatting>
  <conditionalFormatting sqref="I75:M75">
    <cfRule type="expression" dxfId="641" priority="50">
      <formula>+COUNTIF($I$6:$M$6,"TRUE")&gt;1</formula>
    </cfRule>
    <cfRule type="expression" dxfId="640" priority="52">
      <formula>I75=TRUE</formula>
    </cfRule>
    <cfRule type="expression" dxfId="639" priority="51">
      <formula>I75=FALSE</formula>
    </cfRule>
  </conditionalFormatting>
  <conditionalFormatting sqref="I76:M76">
    <cfRule type="expression" dxfId="638" priority="218">
      <formula>I79=TRUE</formula>
    </cfRule>
    <cfRule type="expression" dxfId="637" priority="217">
      <formula>+COUNTIF(I79:I79,"TRUE")&gt;1</formula>
    </cfRule>
    <cfRule type="expression" dxfId="636" priority="219">
      <formula>#REF!=TRUE</formula>
    </cfRule>
  </conditionalFormatting>
  <conditionalFormatting sqref="I77:M77">
    <cfRule type="expression" dxfId="635" priority="48">
      <formula>I77=FALSE</formula>
    </cfRule>
    <cfRule type="expression" dxfId="634" priority="47">
      <formula>I77=TRUE</formula>
    </cfRule>
    <cfRule type="expression" dxfId="633" priority="43">
      <formula>+COUNTIF($I$5:$M$5,TRUE)&gt;1</formula>
    </cfRule>
  </conditionalFormatting>
  <conditionalFormatting sqref="I78:M78">
    <cfRule type="expression" dxfId="632" priority="46">
      <formula>I78=TRUE</formula>
    </cfRule>
    <cfRule type="expression" dxfId="631" priority="45">
      <formula>I78=FALSE</formula>
    </cfRule>
    <cfRule type="expression" dxfId="630" priority="44">
      <formula>+COUNTIF($I$6:$M$6,"TRUE")&gt;1</formula>
    </cfRule>
  </conditionalFormatting>
  <conditionalFormatting sqref="I79:M79">
    <cfRule type="expression" dxfId="629" priority="208">
      <formula>+COUNTIF(I80:I81,"TRUE")&gt;1</formula>
    </cfRule>
    <cfRule type="expression" dxfId="628" priority="210">
      <formula>I80=TRUE</formula>
    </cfRule>
    <cfRule type="expression" dxfId="627" priority="209">
      <formula>I81=TRUE</formula>
    </cfRule>
  </conditionalFormatting>
  <conditionalFormatting sqref="I80:M80">
    <cfRule type="expression" dxfId="626" priority="37">
      <formula>+COUNTIF($I$5:$M$5,TRUE)&gt;1</formula>
    </cfRule>
    <cfRule type="expression" dxfId="625" priority="41">
      <formula>I80=TRUE</formula>
    </cfRule>
    <cfRule type="expression" dxfId="624" priority="42">
      <formula>I80=FALSE</formula>
    </cfRule>
  </conditionalFormatting>
  <conditionalFormatting sqref="I81:M81">
    <cfRule type="expression" dxfId="623" priority="38">
      <formula>+COUNTIF($I$6:$M$6,"TRUE")&gt;1</formula>
    </cfRule>
    <cfRule type="expression" dxfId="622" priority="40">
      <formula>I81=TRUE</formula>
    </cfRule>
    <cfRule type="expression" dxfId="621" priority="39">
      <formula>I81=FALSE</formula>
    </cfRule>
  </conditionalFormatting>
  <conditionalFormatting sqref="J4:M4">
    <cfRule type="expression" dxfId="620" priority="231">
      <formula>I7=TRUE</formula>
    </cfRule>
    <cfRule type="expression" dxfId="619" priority="230">
      <formula>#REF!=TRUE</formula>
    </cfRule>
    <cfRule type="expression" dxfId="618" priority="229">
      <formula>+COUNTIF(I7:I7,"TRUE")&gt;1</formula>
    </cfRule>
  </conditionalFormatting>
  <conditionalFormatting sqref="K40:L40">
    <cfRule type="expression" dxfId="617" priority="201">
      <formula>K43=TRUE</formula>
    </cfRule>
    <cfRule type="expression" dxfId="616" priority="200">
      <formula>#REF!=TRUE</formula>
    </cfRule>
    <cfRule type="expression" dxfId="615" priority="199">
      <formula>+COUNTIF(K43:K43,"TRUE")&gt;1</formula>
    </cfRule>
  </conditionalFormatting>
  <conditionalFormatting sqref="M40">
    <cfRule type="expression" dxfId="614" priority="262">
      <formula>+COUNTIF(M43:M46,"TRUE")&gt;1</formula>
    </cfRule>
    <cfRule type="expression" dxfId="613" priority="263">
      <formula>M46=TRUE</formula>
    </cfRule>
    <cfRule type="expression" dxfId="612" priority="264">
      <formula>M43=TRUE</formula>
    </cfRule>
  </conditionalFormatting>
  <conditionalFormatting sqref="N16">
    <cfRule type="expression" dxfId="611" priority="36">
      <formula>#REF!=TRUE</formula>
    </cfRule>
    <cfRule type="expression" dxfId="610" priority="33">
      <formula>+COUNTIF(#REF!,"TRUE")&gt;1</formula>
    </cfRule>
    <cfRule type="expression" dxfId="609" priority="34">
      <formula>+COUNTIF(#REF!,"TRUE")&gt;1</formula>
    </cfRule>
    <cfRule type="expression" dxfId="608" priority="35">
      <formula>#REF!=TRUE</formula>
    </cfRule>
  </conditionalFormatting>
  <conditionalFormatting sqref="N64">
    <cfRule type="expression" dxfId="607" priority="29">
      <formula>+COUNTIF(#REF!,"TRUE")&gt;1</formula>
    </cfRule>
    <cfRule type="expression" dxfId="606" priority="30">
      <formula>+COUNTIF(N73:N73,"TRUE")&gt;1</formula>
    </cfRule>
    <cfRule type="expression" dxfId="605" priority="31">
      <formula>N73=TRUE</formula>
    </cfRule>
    <cfRule type="expression" dxfId="604" priority="32">
      <formula>#REF!=TRUE</formula>
    </cfRule>
  </conditionalFormatting>
  <conditionalFormatting sqref="N79">
    <cfRule type="expression" dxfId="603" priority="343">
      <formula>+COUNTIF(#REF!,"TRUE")&gt;1</formula>
    </cfRule>
    <cfRule type="expression" dxfId="602" priority="344">
      <formula>+COUNTIF(#REF!,"TRUE")&gt;1</formula>
    </cfRule>
    <cfRule type="expression" dxfId="601" priority="345">
      <formula>#REF!=TRUE</formula>
    </cfRule>
    <cfRule type="expression" dxfId="600" priority="346">
      <formula>#REF!=TRUE</formula>
    </cfRule>
  </conditionalFormatting>
  <hyperlinks>
    <hyperlink ref="M1" location="CONTENTS!A1" display="Back to table of Contents" xr:uid="{418F7FEE-864B-4292-BFA8-2D05E364FB8D}"/>
  </hyperlinks>
  <pageMargins left="0.7" right="0.7" top="0.75" bottom="0.75" header="0.3" footer="0.3"/>
  <pageSetup paperSize="8" scale="84"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tabColor theme="8" tint="-0.249977111117893"/>
    <pageSetUpPr fitToPage="1"/>
  </sheetPr>
  <dimension ref="A1:N54"/>
  <sheetViews>
    <sheetView zoomScale="80" zoomScaleNormal="80" workbookViewId="0">
      <pane xSplit="7" ySplit="3" topLeftCell="H4" activePane="bottomRight" state="frozen"/>
      <selection activeCell="G2" sqref="G2"/>
      <selection pane="topRight" activeCell="G2" sqref="G2"/>
      <selection pane="bottomLeft" activeCell="G2" sqref="G2"/>
      <selection pane="bottomRight" activeCell="G2" sqref="G2"/>
    </sheetView>
  </sheetViews>
  <sheetFormatPr defaultColWidth="8.5703125" defaultRowHeight="18.75" x14ac:dyDescent="0.3"/>
  <cols>
    <col min="1" max="1" width="7.7109375" style="251" hidden="1" customWidth="1"/>
    <col min="2" max="2" width="6.85546875" style="251" hidden="1" customWidth="1"/>
    <col min="3" max="3" width="6.42578125" style="251" hidden="1" customWidth="1"/>
    <col min="4" max="4" width="6" style="251" hidden="1" customWidth="1"/>
    <col min="5" max="5" width="7.28515625" style="251" hidden="1" customWidth="1"/>
    <col min="6" max="6" width="6.7109375" style="251" hidden="1" customWidth="1"/>
    <col min="7" max="7" width="22.28515625" style="751" customWidth="1"/>
    <col min="8" max="8" width="28.42578125" customWidth="1"/>
    <col min="9" max="13" width="44.140625" customWidth="1"/>
    <col min="14" max="14" width="21" style="685" customWidth="1"/>
  </cols>
  <sheetData>
    <row r="1" spans="1:14" s="743" customFormat="1" ht="64.5" customHeight="1" x14ac:dyDescent="0.25">
      <c r="A1" s="1309" t="s">
        <v>1526</v>
      </c>
      <c r="B1" s="1309"/>
      <c r="C1" s="1309"/>
      <c r="D1" s="1309"/>
      <c r="E1" s="1309"/>
      <c r="F1" s="1309"/>
      <c r="G1" s="799" t="s">
        <v>1445</v>
      </c>
      <c r="H1" s="801"/>
      <c r="I1" s="801"/>
      <c r="J1" s="1305" t="s">
        <v>1600</v>
      </c>
      <c r="K1" s="1306"/>
      <c r="L1" s="1307"/>
      <c r="M1" s="976" t="s">
        <v>1636</v>
      </c>
      <c r="N1" s="685"/>
    </row>
    <row r="2" spans="1:14" s="743" customFormat="1" x14ac:dyDescent="0.25">
      <c r="A2" s="1309"/>
      <c r="B2" s="1309"/>
      <c r="C2" s="1309"/>
      <c r="D2" s="1309"/>
      <c r="E2" s="1309"/>
      <c r="F2" s="1309"/>
      <c r="G2" s="802"/>
      <c r="H2" s="802"/>
      <c r="I2" s="1302" t="s">
        <v>1409</v>
      </c>
      <c r="J2" s="1303"/>
      <c r="K2" s="1303"/>
      <c r="L2" s="1303"/>
      <c r="M2" s="1304"/>
      <c r="N2" s="685"/>
    </row>
    <row r="3" spans="1:14" s="743" customFormat="1" x14ac:dyDescent="0.25">
      <c r="A3" s="843" t="s">
        <v>1518</v>
      </c>
      <c r="B3" s="843" t="s">
        <v>1522</v>
      </c>
      <c r="C3" s="843" t="s">
        <v>1519</v>
      </c>
      <c r="D3" s="843" t="s">
        <v>1521</v>
      </c>
      <c r="E3" s="843" t="s">
        <v>1523</v>
      </c>
      <c r="F3" s="843" t="s">
        <v>1520</v>
      </c>
      <c r="G3" s="802" t="s">
        <v>175</v>
      </c>
      <c r="H3" s="802" t="s">
        <v>176</v>
      </c>
      <c r="I3" s="803" t="s">
        <v>1441</v>
      </c>
      <c r="J3" s="803" t="s">
        <v>1410</v>
      </c>
      <c r="K3" s="802" t="s">
        <v>1411</v>
      </c>
      <c r="L3" s="803" t="s">
        <v>1413</v>
      </c>
      <c r="M3" s="803" t="s">
        <v>1412</v>
      </c>
      <c r="N3" s="685"/>
    </row>
    <row r="4" spans="1:14" ht="38.25" x14ac:dyDescent="0.25">
      <c r="A4" s="844"/>
      <c r="B4" s="843" t="s">
        <v>1522</v>
      </c>
      <c r="C4" s="844"/>
      <c r="D4" s="844"/>
      <c r="E4" s="843" t="s">
        <v>1523</v>
      </c>
      <c r="F4" s="844"/>
      <c r="G4" s="1322" t="s">
        <v>945</v>
      </c>
      <c r="H4" s="821" t="s">
        <v>944</v>
      </c>
      <c r="I4" s="808" t="s">
        <v>943</v>
      </c>
      <c r="J4" s="808" t="s">
        <v>942</v>
      </c>
      <c r="K4" s="808" t="s">
        <v>941</v>
      </c>
      <c r="L4" s="808" t="s">
        <v>940</v>
      </c>
      <c r="M4" s="808" t="s">
        <v>939</v>
      </c>
    </row>
    <row r="5" spans="1:14" ht="15" x14ac:dyDescent="0.25">
      <c r="A5" s="844"/>
      <c r="B5" s="843" t="s">
        <v>1522</v>
      </c>
      <c r="C5" s="844"/>
      <c r="D5" s="844"/>
      <c r="E5" s="843" t="s">
        <v>1523</v>
      </c>
      <c r="F5" s="844"/>
      <c r="G5" s="1323"/>
      <c r="H5" s="805" t="s">
        <v>144</v>
      </c>
      <c r="I5" s="806" t="b">
        <v>0</v>
      </c>
      <c r="J5" s="806" t="b">
        <v>0</v>
      </c>
      <c r="K5" s="806" t="b">
        <v>0</v>
      </c>
      <c r="L5" s="806" t="b">
        <v>0</v>
      </c>
      <c r="M5" s="806" t="b">
        <v>0</v>
      </c>
    </row>
    <row r="6" spans="1:14" ht="15" x14ac:dyDescent="0.25">
      <c r="A6" s="844"/>
      <c r="B6" s="843" t="s">
        <v>1522</v>
      </c>
      <c r="C6" s="844"/>
      <c r="D6" s="844"/>
      <c r="E6" s="843" t="s">
        <v>1523</v>
      </c>
      <c r="F6" s="844"/>
      <c r="G6" s="1323"/>
      <c r="H6" s="805" t="s">
        <v>145</v>
      </c>
      <c r="I6" s="806" t="b">
        <v>0</v>
      </c>
      <c r="J6" s="806" t="b">
        <v>0</v>
      </c>
      <c r="K6" s="806" t="b">
        <v>0</v>
      </c>
      <c r="L6" s="806" t="b">
        <v>0</v>
      </c>
      <c r="M6" s="806" t="b">
        <v>0</v>
      </c>
    </row>
    <row r="7" spans="1:14" ht="63.75" x14ac:dyDescent="0.25">
      <c r="A7" s="844"/>
      <c r="B7" s="843" t="s">
        <v>1522</v>
      </c>
      <c r="C7" s="844"/>
      <c r="D7" s="844"/>
      <c r="E7" s="843" t="s">
        <v>1523</v>
      </c>
      <c r="F7" s="844"/>
      <c r="G7" s="1323"/>
      <c r="H7" s="821" t="s">
        <v>938</v>
      </c>
      <c r="I7" s="808" t="s">
        <v>655</v>
      </c>
      <c r="J7" s="808" t="s">
        <v>1171</v>
      </c>
      <c r="K7" s="822" t="s">
        <v>1170</v>
      </c>
      <c r="L7" s="822" t="s">
        <v>1169</v>
      </c>
      <c r="M7" s="808" t="s">
        <v>937</v>
      </c>
    </row>
    <row r="8" spans="1:14" ht="15" x14ac:dyDescent="0.25">
      <c r="A8" s="844"/>
      <c r="B8" s="843" t="s">
        <v>1522</v>
      </c>
      <c r="C8" s="844"/>
      <c r="D8" s="844"/>
      <c r="E8" s="843" t="s">
        <v>1523</v>
      </c>
      <c r="F8" s="844"/>
      <c r="G8" s="1323"/>
      <c r="H8" s="805" t="s">
        <v>144</v>
      </c>
      <c r="I8" s="806" t="b">
        <v>0</v>
      </c>
      <c r="J8" s="806" t="b">
        <v>0</v>
      </c>
      <c r="K8" s="806" t="b">
        <v>0</v>
      </c>
      <c r="L8" s="806" t="b">
        <v>0</v>
      </c>
      <c r="M8" s="806" t="b">
        <v>0</v>
      </c>
    </row>
    <row r="9" spans="1:14" ht="15" x14ac:dyDescent="0.25">
      <c r="A9" s="844"/>
      <c r="B9" s="843" t="s">
        <v>1522</v>
      </c>
      <c r="C9" s="844"/>
      <c r="D9" s="844"/>
      <c r="E9" s="843" t="s">
        <v>1523</v>
      </c>
      <c r="F9" s="844"/>
      <c r="G9" s="1323"/>
      <c r="H9" s="805" t="s">
        <v>145</v>
      </c>
      <c r="I9" s="806" t="b">
        <v>0</v>
      </c>
      <c r="J9" s="806" t="b">
        <v>0</v>
      </c>
      <c r="K9" s="806" t="b">
        <v>0</v>
      </c>
      <c r="L9" s="806" t="b">
        <v>0</v>
      </c>
      <c r="M9" s="806" t="b">
        <v>0</v>
      </c>
    </row>
    <row r="10" spans="1:14" ht="51" x14ac:dyDescent="0.25">
      <c r="A10" s="844"/>
      <c r="B10" s="843" t="s">
        <v>1522</v>
      </c>
      <c r="C10" s="844"/>
      <c r="D10" s="844"/>
      <c r="E10" s="843" t="s">
        <v>1523</v>
      </c>
      <c r="F10" s="844"/>
      <c r="G10" s="1323"/>
      <c r="H10" s="821" t="s">
        <v>936</v>
      </c>
      <c r="I10" s="808" t="s">
        <v>935</v>
      </c>
      <c r="J10" s="808" t="s">
        <v>934</v>
      </c>
      <c r="K10" s="808" t="s">
        <v>933</v>
      </c>
      <c r="L10" s="808" t="s">
        <v>932</v>
      </c>
      <c r="M10" s="808" t="s">
        <v>931</v>
      </c>
    </row>
    <row r="11" spans="1:14" ht="18" customHeight="1" x14ac:dyDescent="0.25">
      <c r="A11" s="844"/>
      <c r="B11" s="843" t="s">
        <v>1522</v>
      </c>
      <c r="C11" s="844"/>
      <c r="D11" s="844"/>
      <c r="E11" s="843" t="s">
        <v>1523</v>
      </c>
      <c r="F11" s="844"/>
      <c r="G11" s="1323"/>
      <c r="H11" s="805" t="s">
        <v>144</v>
      </c>
      <c r="I11" s="806" t="b">
        <v>0</v>
      </c>
      <c r="J11" s="806" t="b">
        <v>0</v>
      </c>
      <c r="K11" s="806" t="b">
        <v>0</v>
      </c>
      <c r="L11" s="806" t="b">
        <v>0</v>
      </c>
      <c r="M11" s="806" t="b">
        <v>0</v>
      </c>
    </row>
    <row r="12" spans="1:14" ht="18" customHeight="1" x14ac:dyDescent="0.25">
      <c r="A12" s="844"/>
      <c r="B12" s="843" t="s">
        <v>1522</v>
      </c>
      <c r="C12" s="844"/>
      <c r="D12" s="844"/>
      <c r="E12" s="843" t="s">
        <v>1523</v>
      </c>
      <c r="F12" s="844"/>
      <c r="G12" s="1302"/>
      <c r="H12" s="805" t="s">
        <v>145</v>
      </c>
      <c r="I12" s="806" t="b">
        <v>0</v>
      </c>
      <c r="J12" s="806" t="b">
        <v>0</v>
      </c>
      <c r="K12" s="806" t="b">
        <v>0</v>
      </c>
      <c r="L12" s="806" t="b">
        <v>0</v>
      </c>
      <c r="M12" s="806" t="b">
        <v>0</v>
      </c>
    </row>
    <row r="13" spans="1:14" ht="38.25" x14ac:dyDescent="0.25">
      <c r="A13" s="844"/>
      <c r="B13" s="844"/>
      <c r="C13" s="844"/>
      <c r="D13" s="844"/>
      <c r="E13" s="843" t="s">
        <v>1523</v>
      </c>
      <c r="F13" s="844"/>
      <c r="G13" s="1321" t="s">
        <v>930</v>
      </c>
      <c r="H13" s="821" t="s">
        <v>929</v>
      </c>
      <c r="I13" s="808" t="s">
        <v>928</v>
      </c>
      <c r="J13" s="808"/>
      <c r="K13" s="808" t="s">
        <v>927</v>
      </c>
      <c r="L13" s="808" t="s">
        <v>926</v>
      </c>
      <c r="M13" s="808" t="s">
        <v>925</v>
      </c>
    </row>
    <row r="14" spans="1:14" ht="15" x14ac:dyDescent="0.25">
      <c r="A14" s="844"/>
      <c r="B14" s="844"/>
      <c r="C14" s="844"/>
      <c r="D14" s="844"/>
      <c r="E14" s="843" t="s">
        <v>1523</v>
      </c>
      <c r="F14" s="844"/>
      <c r="G14" s="1321"/>
      <c r="H14" s="805" t="s">
        <v>144</v>
      </c>
      <c r="I14" s="806" t="b">
        <v>0</v>
      </c>
      <c r="J14" s="806" t="b">
        <v>0</v>
      </c>
      <c r="K14" s="806" t="b">
        <v>0</v>
      </c>
      <c r="L14" s="806" t="b">
        <v>0</v>
      </c>
      <c r="M14" s="806" t="b">
        <v>0</v>
      </c>
    </row>
    <row r="15" spans="1:14" ht="15" x14ac:dyDescent="0.25">
      <c r="A15" s="844"/>
      <c r="B15" s="844"/>
      <c r="C15" s="844"/>
      <c r="D15" s="844"/>
      <c r="E15" s="843" t="s">
        <v>1523</v>
      </c>
      <c r="F15" s="844"/>
      <c r="G15" s="1321"/>
      <c r="H15" s="805" t="s">
        <v>145</v>
      </c>
      <c r="I15" s="806" t="b">
        <v>0</v>
      </c>
      <c r="J15" s="806" t="b">
        <v>0</v>
      </c>
      <c r="K15" s="806" t="b">
        <v>0</v>
      </c>
      <c r="L15" s="806" t="b">
        <v>0</v>
      </c>
      <c r="M15" s="806" t="b">
        <v>0</v>
      </c>
    </row>
    <row r="16" spans="1:14" ht="63.75" x14ac:dyDescent="0.25">
      <c r="A16" s="844"/>
      <c r="B16" s="844"/>
      <c r="C16" s="844"/>
      <c r="D16" s="844"/>
      <c r="E16" s="843" t="s">
        <v>1523</v>
      </c>
      <c r="F16" s="844"/>
      <c r="G16" s="1321" t="s">
        <v>924</v>
      </c>
      <c r="H16" s="821" t="s">
        <v>923</v>
      </c>
      <c r="I16" s="808" t="s">
        <v>922</v>
      </c>
      <c r="J16" s="808" t="s">
        <v>921</v>
      </c>
      <c r="K16" s="808" t="s">
        <v>920</v>
      </c>
      <c r="L16" s="808"/>
      <c r="M16" s="808" t="s">
        <v>919</v>
      </c>
      <c r="N16" s="839"/>
    </row>
    <row r="17" spans="1:13" ht="15" x14ac:dyDescent="0.25">
      <c r="A17" s="844"/>
      <c r="B17" s="844"/>
      <c r="C17" s="844"/>
      <c r="D17" s="844"/>
      <c r="E17" s="843" t="s">
        <v>1523</v>
      </c>
      <c r="F17" s="844"/>
      <c r="G17" s="1321"/>
      <c r="H17" s="805" t="s">
        <v>144</v>
      </c>
      <c r="I17" s="806" t="b">
        <v>0</v>
      </c>
      <c r="J17" s="806" t="b">
        <v>0</v>
      </c>
      <c r="K17" s="806" t="b">
        <v>0</v>
      </c>
      <c r="L17" s="806" t="b">
        <v>0</v>
      </c>
      <c r="M17" s="806" t="b">
        <v>0</v>
      </c>
    </row>
    <row r="18" spans="1:13" ht="15" x14ac:dyDescent="0.25">
      <c r="A18" s="844"/>
      <c r="B18" s="844"/>
      <c r="C18" s="844"/>
      <c r="D18" s="844"/>
      <c r="E18" s="843" t="s">
        <v>1523</v>
      </c>
      <c r="F18" s="844"/>
      <c r="G18" s="1321"/>
      <c r="H18" s="805" t="s">
        <v>145</v>
      </c>
      <c r="I18" s="806" t="b">
        <v>0</v>
      </c>
      <c r="J18" s="806" t="b">
        <v>0</v>
      </c>
      <c r="K18" s="806" t="b">
        <v>0</v>
      </c>
      <c r="L18" s="806" t="b">
        <v>0</v>
      </c>
      <c r="M18" s="806" t="b">
        <v>0</v>
      </c>
    </row>
    <row r="19" spans="1:13" ht="25.5" x14ac:dyDescent="0.25">
      <c r="A19" s="844"/>
      <c r="B19" s="844"/>
      <c r="C19" s="844"/>
      <c r="D19" s="844"/>
      <c r="E19" s="843" t="s">
        <v>1523</v>
      </c>
      <c r="F19" s="844"/>
      <c r="G19" s="1321"/>
      <c r="H19" s="821" t="s">
        <v>918</v>
      </c>
      <c r="I19" s="808" t="s">
        <v>917</v>
      </c>
      <c r="J19" s="808" t="s">
        <v>916</v>
      </c>
      <c r="K19" s="808"/>
      <c r="L19" s="808"/>
      <c r="M19" s="808" t="s">
        <v>915</v>
      </c>
    </row>
    <row r="20" spans="1:13" ht="15" x14ac:dyDescent="0.25">
      <c r="A20" s="844"/>
      <c r="B20" s="844"/>
      <c r="C20" s="844"/>
      <c r="D20" s="844"/>
      <c r="E20" s="843" t="s">
        <v>1523</v>
      </c>
      <c r="F20" s="844"/>
      <c r="G20" s="1321"/>
      <c r="H20" s="805" t="s">
        <v>144</v>
      </c>
      <c r="I20" s="806" t="b">
        <v>0</v>
      </c>
      <c r="J20" s="806" t="b">
        <v>0</v>
      </c>
      <c r="K20" s="806" t="b">
        <v>0</v>
      </c>
      <c r="L20" s="806" t="b">
        <v>0</v>
      </c>
      <c r="M20" s="806" t="b">
        <v>0</v>
      </c>
    </row>
    <row r="21" spans="1:13" ht="15" x14ac:dyDescent="0.25">
      <c r="A21" s="844"/>
      <c r="B21" s="844"/>
      <c r="C21" s="844"/>
      <c r="D21" s="844"/>
      <c r="E21" s="843" t="s">
        <v>1523</v>
      </c>
      <c r="F21" s="844"/>
      <c r="G21" s="1321"/>
      <c r="H21" s="805" t="s">
        <v>145</v>
      </c>
      <c r="I21" s="806" t="b">
        <v>0</v>
      </c>
      <c r="J21" s="806" t="b">
        <v>0</v>
      </c>
      <c r="K21" s="806" t="b">
        <v>0</v>
      </c>
      <c r="L21" s="806" t="b">
        <v>0</v>
      </c>
      <c r="M21" s="806" t="b">
        <v>0</v>
      </c>
    </row>
    <row r="22" spans="1:13" ht="25.5" x14ac:dyDescent="0.25">
      <c r="A22" s="844"/>
      <c r="B22" s="844"/>
      <c r="C22" s="844"/>
      <c r="D22" s="844"/>
      <c r="E22" s="843" t="s">
        <v>1523</v>
      </c>
      <c r="F22" s="844"/>
      <c r="G22" s="1321"/>
      <c r="H22" s="821" t="s">
        <v>914</v>
      </c>
      <c r="I22" s="808" t="s">
        <v>913</v>
      </c>
      <c r="J22" s="808" t="s">
        <v>912</v>
      </c>
      <c r="K22" s="808" t="s">
        <v>911</v>
      </c>
      <c r="L22" s="808" t="s">
        <v>910</v>
      </c>
      <c r="M22" s="808" t="s">
        <v>909</v>
      </c>
    </row>
    <row r="23" spans="1:13" ht="15" x14ac:dyDescent="0.25">
      <c r="A23" s="844"/>
      <c r="B23" s="844"/>
      <c r="C23" s="844"/>
      <c r="D23" s="844"/>
      <c r="E23" s="843" t="s">
        <v>1523</v>
      </c>
      <c r="F23" s="844"/>
      <c r="G23" s="1321"/>
      <c r="H23" s="805" t="s">
        <v>144</v>
      </c>
      <c r="I23" s="806" t="b">
        <v>0</v>
      </c>
      <c r="J23" s="806" t="b">
        <v>0</v>
      </c>
      <c r="K23" s="806" t="b">
        <v>0</v>
      </c>
      <c r="L23" s="806" t="b">
        <v>0</v>
      </c>
      <c r="M23" s="806" t="b">
        <v>0</v>
      </c>
    </row>
    <row r="24" spans="1:13" ht="15" x14ac:dyDescent="0.25">
      <c r="A24" s="844"/>
      <c r="B24" s="844"/>
      <c r="C24" s="844"/>
      <c r="D24" s="844"/>
      <c r="E24" s="843" t="s">
        <v>1523</v>
      </c>
      <c r="F24" s="844"/>
      <c r="G24" s="1321"/>
      <c r="H24" s="805" t="s">
        <v>145</v>
      </c>
      <c r="I24" s="806" t="b">
        <v>0</v>
      </c>
      <c r="J24" s="806" t="b">
        <v>0</v>
      </c>
      <c r="K24" s="806" t="b">
        <v>0</v>
      </c>
      <c r="L24" s="806" t="b">
        <v>0</v>
      </c>
      <c r="M24" s="806" t="b">
        <v>0</v>
      </c>
    </row>
    <row r="25" spans="1:13" ht="51" x14ac:dyDescent="0.25">
      <c r="A25" s="844"/>
      <c r="B25" s="844"/>
      <c r="C25" s="844"/>
      <c r="D25" s="844"/>
      <c r="E25" s="843" t="s">
        <v>1523</v>
      </c>
      <c r="F25" s="844"/>
      <c r="G25" s="1321"/>
      <c r="H25" s="821" t="s">
        <v>908</v>
      </c>
      <c r="I25" s="808" t="s">
        <v>907</v>
      </c>
      <c r="J25" s="808" t="s">
        <v>906</v>
      </c>
      <c r="K25" s="808" t="s">
        <v>905</v>
      </c>
      <c r="L25" s="808"/>
      <c r="M25" s="808" t="s">
        <v>904</v>
      </c>
    </row>
    <row r="26" spans="1:13" ht="15" x14ac:dyDescent="0.25">
      <c r="A26" s="844"/>
      <c r="B26" s="844"/>
      <c r="C26" s="844"/>
      <c r="D26" s="844"/>
      <c r="E26" s="843" t="s">
        <v>1523</v>
      </c>
      <c r="F26" s="844"/>
      <c r="G26" s="1321"/>
      <c r="H26" s="823" t="s">
        <v>144</v>
      </c>
      <c r="I26" s="806" t="b">
        <v>0</v>
      </c>
      <c r="J26" s="806" t="b">
        <v>0</v>
      </c>
      <c r="K26" s="806" t="b">
        <v>0</v>
      </c>
      <c r="L26" s="806" t="b">
        <v>0</v>
      </c>
      <c r="M26" s="806" t="b">
        <v>0</v>
      </c>
    </row>
    <row r="27" spans="1:13" ht="15" x14ac:dyDescent="0.25">
      <c r="A27" s="844"/>
      <c r="B27" s="844"/>
      <c r="C27" s="844"/>
      <c r="D27" s="844"/>
      <c r="E27" s="843" t="s">
        <v>1523</v>
      </c>
      <c r="F27" s="844"/>
      <c r="G27" s="1321"/>
      <c r="H27" s="823" t="s">
        <v>145</v>
      </c>
      <c r="I27" s="806" t="b">
        <v>0</v>
      </c>
      <c r="J27" s="806" t="b">
        <v>0</v>
      </c>
      <c r="K27" s="806" t="b">
        <v>0</v>
      </c>
      <c r="L27" s="806" t="b">
        <v>0</v>
      </c>
      <c r="M27" s="806" t="b">
        <v>0</v>
      </c>
    </row>
    <row r="28" spans="1:13" ht="25.5" hidden="1" x14ac:dyDescent="0.25">
      <c r="A28" s="844"/>
      <c r="B28" s="844"/>
      <c r="C28" s="844"/>
      <c r="D28" s="844"/>
      <c r="E28" s="843"/>
      <c r="F28" s="844"/>
      <c r="G28" s="1321"/>
      <c r="H28" s="904" t="s">
        <v>903</v>
      </c>
      <c r="I28" s="899" t="s">
        <v>902</v>
      </c>
      <c r="J28" s="899" t="s">
        <v>901</v>
      </c>
      <c r="K28" s="899" t="s">
        <v>900</v>
      </c>
      <c r="L28" s="899"/>
      <c r="M28" s="899" t="s">
        <v>899</v>
      </c>
    </row>
    <row r="29" spans="1:13" ht="15" hidden="1" x14ac:dyDescent="0.25">
      <c r="A29" s="844"/>
      <c r="B29" s="844"/>
      <c r="C29" s="844"/>
      <c r="D29" s="844"/>
      <c r="E29" s="843"/>
      <c r="F29" s="844"/>
      <c r="G29" s="1321"/>
      <c r="H29" s="905" t="s">
        <v>144</v>
      </c>
      <c r="I29" s="898" t="b">
        <v>0</v>
      </c>
      <c r="J29" s="898" t="b">
        <v>0</v>
      </c>
      <c r="K29" s="898" t="b">
        <v>0</v>
      </c>
      <c r="L29" s="898" t="b">
        <v>0</v>
      </c>
      <c r="M29" s="898" t="b">
        <v>0</v>
      </c>
    </row>
    <row r="30" spans="1:13" ht="15" hidden="1" x14ac:dyDescent="0.25">
      <c r="A30" s="844"/>
      <c r="B30" s="844"/>
      <c r="C30" s="844"/>
      <c r="D30" s="844"/>
      <c r="E30" s="843"/>
      <c r="F30" s="844"/>
      <c r="G30" s="1321"/>
      <c r="H30" s="905" t="s">
        <v>145</v>
      </c>
      <c r="I30" s="898" t="b">
        <v>0</v>
      </c>
      <c r="J30" s="898" t="b">
        <v>0</v>
      </c>
      <c r="K30" s="898" t="b">
        <v>0</v>
      </c>
      <c r="L30" s="898" t="b">
        <v>0</v>
      </c>
      <c r="M30" s="898" t="b">
        <v>0</v>
      </c>
    </row>
    <row r="31" spans="1:13" ht="25.5" x14ac:dyDescent="0.25">
      <c r="A31" s="844"/>
      <c r="B31" s="843" t="s">
        <v>1522</v>
      </c>
      <c r="C31" s="843" t="s">
        <v>1519</v>
      </c>
      <c r="D31" s="843" t="s">
        <v>1521</v>
      </c>
      <c r="E31" s="843" t="s">
        <v>1523</v>
      </c>
      <c r="F31" s="843" t="s">
        <v>1520</v>
      </c>
      <c r="G31" s="1321" t="s">
        <v>898</v>
      </c>
      <c r="H31" s="821" t="s">
        <v>897</v>
      </c>
      <c r="I31" s="808" t="s">
        <v>896</v>
      </c>
      <c r="J31" s="808" t="s">
        <v>896</v>
      </c>
      <c r="K31" s="808" t="s">
        <v>895</v>
      </c>
      <c r="L31" s="808"/>
      <c r="M31" s="808" t="s">
        <v>894</v>
      </c>
    </row>
    <row r="32" spans="1:13" ht="15" x14ac:dyDescent="0.25">
      <c r="A32" s="844"/>
      <c r="B32" s="843" t="s">
        <v>1522</v>
      </c>
      <c r="C32" s="843" t="s">
        <v>1519</v>
      </c>
      <c r="D32" s="843" t="s">
        <v>1521</v>
      </c>
      <c r="E32" s="843" t="s">
        <v>1523</v>
      </c>
      <c r="F32" s="843" t="s">
        <v>1520</v>
      </c>
      <c r="G32" s="1321"/>
      <c r="H32" s="823" t="s">
        <v>144</v>
      </c>
      <c r="I32" s="806" t="b">
        <v>0</v>
      </c>
      <c r="J32" s="806" t="b">
        <v>0</v>
      </c>
      <c r="K32" s="806" t="b">
        <v>0</v>
      </c>
      <c r="L32" s="806" t="b">
        <v>0</v>
      </c>
      <c r="M32" s="806" t="b">
        <v>0</v>
      </c>
    </row>
    <row r="33" spans="1:13" ht="15" x14ac:dyDescent="0.25">
      <c r="A33" s="844"/>
      <c r="B33" s="843" t="s">
        <v>1522</v>
      </c>
      <c r="C33" s="843" t="s">
        <v>1519</v>
      </c>
      <c r="D33" s="843" t="s">
        <v>1521</v>
      </c>
      <c r="E33" s="843" t="s">
        <v>1523</v>
      </c>
      <c r="F33" s="843" t="s">
        <v>1520</v>
      </c>
      <c r="G33" s="1321"/>
      <c r="H33" s="823" t="s">
        <v>145</v>
      </c>
      <c r="I33" s="806" t="b">
        <v>0</v>
      </c>
      <c r="J33" s="806" t="b">
        <v>0</v>
      </c>
      <c r="K33" s="806" t="b">
        <v>0</v>
      </c>
      <c r="L33" s="806" t="b">
        <v>0</v>
      </c>
      <c r="M33" s="806" t="b">
        <v>0</v>
      </c>
    </row>
    <row r="34" spans="1:13" ht="30" x14ac:dyDescent="0.25">
      <c r="A34" s="844"/>
      <c r="B34" s="843" t="s">
        <v>1522</v>
      </c>
      <c r="C34" s="844"/>
      <c r="D34" s="844"/>
      <c r="E34" s="843" t="s">
        <v>1523</v>
      </c>
      <c r="F34" s="843" t="s">
        <v>1520</v>
      </c>
      <c r="G34" s="1321"/>
      <c r="H34" s="821" t="s">
        <v>893</v>
      </c>
      <c r="I34" s="808" t="s">
        <v>1172</v>
      </c>
      <c r="J34" s="808" t="s">
        <v>892</v>
      </c>
      <c r="K34" s="808" t="s">
        <v>891</v>
      </c>
      <c r="L34" s="808"/>
      <c r="M34" s="808" t="s">
        <v>890</v>
      </c>
    </row>
    <row r="35" spans="1:13" ht="15" x14ac:dyDescent="0.25">
      <c r="A35" s="844"/>
      <c r="B35" s="843" t="s">
        <v>1522</v>
      </c>
      <c r="C35" s="844"/>
      <c r="D35" s="844"/>
      <c r="E35" s="843" t="s">
        <v>1523</v>
      </c>
      <c r="F35" s="843" t="s">
        <v>1520</v>
      </c>
      <c r="G35" s="1321"/>
      <c r="H35" s="823" t="s">
        <v>144</v>
      </c>
      <c r="I35" s="806" t="b">
        <v>0</v>
      </c>
      <c r="J35" s="806" t="b">
        <v>0</v>
      </c>
      <c r="K35" s="806" t="b">
        <v>0</v>
      </c>
      <c r="L35" s="806" t="b">
        <v>0</v>
      </c>
      <c r="M35" s="806" t="b">
        <v>0</v>
      </c>
    </row>
    <row r="36" spans="1:13" ht="15" x14ac:dyDescent="0.25">
      <c r="A36" s="844"/>
      <c r="B36" s="843" t="s">
        <v>1522</v>
      </c>
      <c r="C36" s="844"/>
      <c r="D36" s="844"/>
      <c r="E36" s="843" t="s">
        <v>1523</v>
      </c>
      <c r="F36" s="843" t="s">
        <v>1520</v>
      </c>
      <c r="G36" s="1321"/>
      <c r="H36" s="823" t="s">
        <v>145</v>
      </c>
      <c r="I36" s="806" t="b">
        <v>0</v>
      </c>
      <c r="J36" s="806" t="b">
        <v>0</v>
      </c>
      <c r="K36" s="806" t="b">
        <v>0</v>
      </c>
      <c r="L36" s="806" t="b">
        <v>0</v>
      </c>
      <c r="M36" s="806" t="b">
        <v>0</v>
      </c>
    </row>
    <row r="37" spans="1:13" ht="51" x14ac:dyDescent="0.25">
      <c r="A37" s="844"/>
      <c r="B37" s="843" t="s">
        <v>1522</v>
      </c>
      <c r="C37" s="844"/>
      <c r="D37" s="844"/>
      <c r="E37" s="843" t="s">
        <v>1523</v>
      </c>
      <c r="F37" s="843" t="s">
        <v>1520</v>
      </c>
      <c r="G37" s="1321"/>
      <c r="H37" s="821" t="s">
        <v>889</v>
      </c>
      <c r="I37" s="808"/>
      <c r="J37" s="808" t="s">
        <v>888</v>
      </c>
      <c r="K37" s="808" t="s">
        <v>887</v>
      </c>
      <c r="L37" s="808" t="s">
        <v>886</v>
      </c>
      <c r="M37" s="808" t="s">
        <v>885</v>
      </c>
    </row>
    <row r="38" spans="1:13" ht="15" x14ac:dyDescent="0.25">
      <c r="A38" s="844"/>
      <c r="B38" s="843" t="s">
        <v>1522</v>
      </c>
      <c r="C38" s="844"/>
      <c r="D38" s="844"/>
      <c r="E38" s="843" t="s">
        <v>1523</v>
      </c>
      <c r="F38" s="843" t="s">
        <v>1520</v>
      </c>
      <c r="G38" s="1321"/>
      <c r="H38" s="823" t="s">
        <v>144</v>
      </c>
      <c r="I38" s="806" t="b">
        <v>0</v>
      </c>
      <c r="J38" s="806" t="b">
        <v>0</v>
      </c>
      <c r="K38" s="806" t="b">
        <v>0</v>
      </c>
      <c r="L38" s="806" t="b">
        <v>0</v>
      </c>
      <c r="M38" s="806" t="b">
        <v>0</v>
      </c>
    </row>
    <row r="39" spans="1:13" ht="15" x14ac:dyDescent="0.25">
      <c r="A39" s="844"/>
      <c r="B39" s="843" t="s">
        <v>1522</v>
      </c>
      <c r="C39" s="844"/>
      <c r="D39" s="844"/>
      <c r="E39" s="843" t="s">
        <v>1523</v>
      </c>
      <c r="F39" s="843" t="s">
        <v>1520</v>
      </c>
      <c r="G39" s="1321"/>
      <c r="H39" s="823" t="s">
        <v>145</v>
      </c>
      <c r="I39" s="824" t="b">
        <v>0</v>
      </c>
      <c r="J39" s="824" t="b">
        <v>0</v>
      </c>
      <c r="K39" s="824" t="b">
        <v>0</v>
      </c>
      <c r="L39" s="824" t="b">
        <v>0</v>
      </c>
      <c r="M39" s="824" t="b">
        <v>0</v>
      </c>
    </row>
    <row r="40" spans="1:13" ht="102" x14ac:dyDescent="0.25">
      <c r="A40" s="844"/>
      <c r="B40" s="844"/>
      <c r="C40" s="843" t="s">
        <v>1519</v>
      </c>
      <c r="D40" s="844"/>
      <c r="E40" s="843" t="s">
        <v>1523</v>
      </c>
      <c r="F40" s="844"/>
      <c r="G40" s="1321" t="s">
        <v>884</v>
      </c>
      <c r="H40" s="821" t="s">
        <v>883</v>
      </c>
      <c r="I40" s="808" t="s">
        <v>882</v>
      </c>
      <c r="J40" s="808" t="s">
        <v>1290</v>
      </c>
      <c r="K40" s="808" t="s">
        <v>1291</v>
      </c>
      <c r="L40" s="808" t="s">
        <v>1292</v>
      </c>
      <c r="M40" s="808" t="s">
        <v>1293</v>
      </c>
    </row>
    <row r="41" spans="1:13" ht="15" x14ac:dyDescent="0.25">
      <c r="A41" s="844"/>
      <c r="B41" s="844"/>
      <c r="C41" s="843" t="s">
        <v>1519</v>
      </c>
      <c r="D41" s="844"/>
      <c r="E41" s="843" t="s">
        <v>1523</v>
      </c>
      <c r="F41" s="844"/>
      <c r="G41" s="1321"/>
      <c r="H41" s="823" t="s">
        <v>144</v>
      </c>
      <c r="I41" s="806" t="b">
        <v>0</v>
      </c>
      <c r="J41" s="806" t="b">
        <v>0</v>
      </c>
      <c r="K41" s="806" t="b">
        <v>0</v>
      </c>
      <c r="L41" s="806" t="b">
        <v>0</v>
      </c>
      <c r="M41" s="806" t="b">
        <v>0</v>
      </c>
    </row>
    <row r="42" spans="1:13" ht="15" x14ac:dyDescent="0.25">
      <c r="A42" s="844"/>
      <c r="B42" s="844"/>
      <c r="C42" s="843" t="s">
        <v>1519</v>
      </c>
      <c r="D42" s="844"/>
      <c r="E42" s="843" t="s">
        <v>1523</v>
      </c>
      <c r="F42" s="844"/>
      <c r="G42" s="1321"/>
      <c r="H42" s="823" t="s">
        <v>145</v>
      </c>
      <c r="I42" s="806" t="b">
        <v>0</v>
      </c>
      <c r="J42" s="806" t="b">
        <v>0</v>
      </c>
      <c r="K42" s="806" t="b">
        <v>0</v>
      </c>
      <c r="L42" s="806" t="b">
        <v>0</v>
      </c>
      <c r="M42" s="806" t="b">
        <v>0</v>
      </c>
    </row>
    <row r="43" spans="1:13" ht="25.5" x14ac:dyDescent="0.25">
      <c r="A43" s="844"/>
      <c r="B43" s="844"/>
      <c r="C43" s="843" t="s">
        <v>1519</v>
      </c>
      <c r="D43" s="844"/>
      <c r="E43" s="843" t="s">
        <v>1523</v>
      </c>
      <c r="F43" s="844"/>
      <c r="G43" s="1321"/>
      <c r="H43" s="821" t="s">
        <v>1043</v>
      </c>
      <c r="I43" s="808" t="s">
        <v>1047</v>
      </c>
      <c r="J43" s="808" t="s">
        <v>1046</v>
      </c>
      <c r="K43" s="808" t="s">
        <v>1045</v>
      </c>
      <c r="L43" s="808" t="s">
        <v>1048</v>
      </c>
      <c r="M43" s="808" t="s">
        <v>1044</v>
      </c>
    </row>
    <row r="44" spans="1:13" ht="15" x14ac:dyDescent="0.25">
      <c r="A44" s="844"/>
      <c r="B44" s="844"/>
      <c r="C44" s="843" t="s">
        <v>1519</v>
      </c>
      <c r="D44" s="844"/>
      <c r="E44" s="843" t="s">
        <v>1523</v>
      </c>
      <c r="F44" s="844"/>
      <c r="G44" s="1321"/>
      <c r="H44" s="823" t="s">
        <v>144</v>
      </c>
      <c r="I44" s="806" t="b">
        <v>0</v>
      </c>
      <c r="J44" s="806" t="b">
        <v>0</v>
      </c>
      <c r="K44" s="806" t="b">
        <v>0</v>
      </c>
      <c r="L44" s="806" t="b">
        <v>0</v>
      </c>
      <c r="M44" s="806" t="b">
        <v>0</v>
      </c>
    </row>
    <row r="45" spans="1:13" ht="15" x14ac:dyDescent="0.25">
      <c r="A45" s="844"/>
      <c r="B45" s="844"/>
      <c r="C45" s="843" t="s">
        <v>1519</v>
      </c>
      <c r="D45" s="844"/>
      <c r="E45" s="843" t="s">
        <v>1523</v>
      </c>
      <c r="F45" s="844"/>
      <c r="G45" s="1321"/>
      <c r="H45" s="823" t="s">
        <v>145</v>
      </c>
      <c r="I45" s="806" t="b">
        <v>0</v>
      </c>
      <c r="J45" s="806" t="b">
        <v>0</v>
      </c>
      <c r="K45" s="806" t="b">
        <v>0</v>
      </c>
      <c r="L45" s="806" t="b">
        <v>0</v>
      </c>
      <c r="M45" s="806" t="b">
        <v>0</v>
      </c>
    </row>
    <row r="46" spans="1:13" ht="15" x14ac:dyDescent="0.25">
      <c r="A46" s="844"/>
      <c r="B46" s="844"/>
      <c r="C46" s="843" t="s">
        <v>1519</v>
      </c>
      <c r="D46" s="844"/>
      <c r="E46" s="843" t="s">
        <v>1523</v>
      </c>
      <c r="F46" s="844"/>
      <c r="G46" s="1321"/>
      <c r="H46" s="821" t="s">
        <v>1041</v>
      </c>
      <c r="I46" s="808"/>
      <c r="J46" s="808"/>
      <c r="K46" s="808"/>
      <c r="L46" s="808"/>
      <c r="M46" s="808" t="s">
        <v>1040</v>
      </c>
    </row>
    <row r="47" spans="1:13" ht="15" x14ac:dyDescent="0.25">
      <c r="A47" s="844"/>
      <c r="B47" s="844"/>
      <c r="C47" s="843" t="s">
        <v>1519</v>
      </c>
      <c r="D47" s="844"/>
      <c r="E47" s="843" t="s">
        <v>1523</v>
      </c>
      <c r="F47" s="844"/>
      <c r="G47" s="1321"/>
      <c r="H47" s="823" t="s">
        <v>144</v>
      </c>
      <c r="I47" s="806" t="b">
        <v>0</v>
      </c>
      <c r="J47" s="806" t="b">
        <v>0</v>
      </c>
      <c r="K47" s="806" t="b">
        <v>0</v>
      </c>
      <c r="L47" s="806" t="b">
        <v>0</v>
      </c>
      <c r="M47" s="806" t="b">
        <v>0</v>
      </c>
    </row>
    <row r="48" spans="1:13" ht="15" x14ac:dyDescent="0.25">
      <c r="A48" s="844"/>
      <c r="B48" s="844"/>
      <c r="C48" s="843" t="s">
        <v>1519</v>
      </c>
      <c r="D48" s="844"/>
      <c r="E48" s="843" t="s">
        <v>1523</v>
      </c>
      <c r="F48" s="844"/>
      <c r="G48" s="1321"/>
      <c r="H48" s="823" t="s">
        <v>145</v>
      </c>
      <c r="I48" s="806" t="b">
        <v>0</v>
      </c>
      <c r="J48" s="806" t="b">
        <v>0</v>
      </c>
      <c r="K48" s="806" t="b">
        <v>0</v>
      </c>
      <c r="L48" s="806" t="b">
        <v>0</v>
      </c>
      <c r="M48" s="806" t="b">
        <v>0</v>
      </c>
    </row>
    <row r="49" spans="1:13" ht="25.5" x14ac:dyDescent="0.25">
      <c r="A49" s="844"/>
      <c r="B49" s="844"/>
      <c r="C49" s="843" t="s">
        <v>1519</v>
      </c>
      <c r="D49" s="844"/>
      <c r="E49" s="843" t="s">
        <v>1523</v>
      </c>
      <c r="F49" s="844"/>
      <c r="G49" s="1321"/>
      <c r="H49" s="821" t="s">
        <v>1037</v>
      </c>
      <c r="I49" s="808" t="s">
        <v>1038</v>
      </c>
      <c r="J49" s="808"/>
      <c r="K49" s="808" t="s">
        <v>1042</v>
      </c>
      <c r="L49" s="808" t="s">
        <v>1039</v>
      </c>
      <c r="M49" s="808" t="s">
        <v>1049</v>
      </c>
    </row>
    <row r="50" spans="1:13" ht="15" x14ac:dyDescent="0.25">
      <c r="A50" s="844"/>
      <c r="B50" s="844"/>
      <c r="C50" s="843" t="s">
        <v>1519</v>
      </c>
      <c r="D50" s="844"/>
      <c r="E50" s="843" t="s">
        <v>1523</v>
      </c>
      <c r="F50" s="844"/>
      <c r="G50" s="1321"/>
      <c r="H50" s="823" t="s">
        <v>144</v>
      </c>
      <c r="I50" s="806" t="b">
        <v>0</v>
      </c>
      <c r="J50" s="806" t="b">
        <v>0</v>
      </c>
      <c r="K50" s="806" t="b">
        <v>0</v>
      </c>
      <c r="L50" s="806" t="b">
        <v>0</v>
      </c>
      <c r="M50" s="806" t="b">
        <v>0</v>
      </c>
    </row>
    <row r="51" spans="1:13" ht="15" x14ac:dyDescent="0.25">
      <c r="A51" s="844"/>
      <c r="B51" s="844"/>
      <c r="C51" s="843" t="s">
        <v>1519</v>
      </c>
      <c r="D51" s="844"/>
      <c r="E51" s="843" t="s">
        <v>1523</v>
      </c>
      <c r="F51" s="844"/>
      <c r="G51" s="1321"/>
      <c r="H51" s="823" t="s">
        <v>145</v>
      </c>
      <c r="I51" s="806" t="b">
        <v>0</v>
      </c>
      <c r="J51" s="806" t="b">
        <v>0</v>
      </c>
      <c r="K51" s="806" t="b">
        <v>0</v>
      </c>
      <c r="L51" s="806" t="b">
        <v>0</v>
      </c>
      <c r="M51" s="806" t="b">
        <v>0</v>
      </c>
    </row>
    <row r="52" spans="1:13" ht="102" x14ac:dyDescent="0.25">
      <c r="A52" s="844"/>
      <c r="B52" s="843" t="s">
        <v>1522</v>
      </c>
      <c r="C52" s="843" t="s">
        <v>1519</v>
      </c>
      <c r="D52" s="844"/>
      <c r="E52" s="843" t="s">
        <v>1523</v>
      </c>
      <c r="F52" s="844"/>
      <c r="G52" s="1321"/>
      <c r="H52" s="821" t="s">
        <v>881</v>
      </c>
      <c r="I52" s="808" t="s">
        <v>880</v>
      </c>
      <c r="J52" s="808" t="s">
        <v>879</v>
      </c>
      <c r="K52" s="808" t="s">
        <v>878</v>
      </c>
      <c r="L52" s="808"/>
      <c r="M52" s="808" t="s">
        <v>877</v>
      </c>
    </row>
    <row r="53" spans="1:13" ht="15" x14ac:dyDescent="0.25">
      <c r="A53" s="844"/>
      <c r="B53" s="843" t="s">
        <v>1522</v>
      </c>
      <c r="C53" s="843" t="s">
        <v>1519</v>
      </c>
      <c r="D53" s="844"/>
      <c r="E53" s="843" t="s">
        <v>1523</v>
      </c>
      <c r="F53" s="844"/>
      <c r="G53" s="1321"/>
      <c r="H53" s="823" t="s">
        <v>144</v>
      </c>
      <c r="I53" s="806" t="b">
        <v>0</v>
      </c>
      <c r="J53" s="806" t="b">
        <v>0</v>
      </c>
      <c r="K53" s="806" t="b">
        <v>0</v>
      </c>
      <c r="L53" s="806" t="b">
        <v>0</v>
      </c>
      <c r="M53" s="806" t="b">
        <v>0</v>
      </c>
    </row>
    <row r="54" spans="1:13" ht="15" x14ac:dyDescent="0.25">
      <c r="A54" s="844"/>
      <c r="B54" s="843" t="s">
        <v>1522</v>
      </c>
      <c r="C54" s="843" t="s">
        <v>1519</v>
      </c>
      <c r="D54" s="844"/>
      <c r="E54" s="843" t="s">
        <v>1523</v>
      </c>
      <c r="F54" s="844"/>
      <c r="G54" s="1321"/>
      <c r="H54" s="823" t="s">
        <v>145</v>
      </c>
      <c r="I54" s="806" t="b">
        <v>0</v>
      </c>
      <c r="J54" s="806" t="b">
        <v>0</v>
      </c>
      <c r="K54" s="806" t="b">
        <v>0</v>
      </c>
      <c r="L54" s="806" t="b">
        <v>0</v>
      </c>
      <c r="M54" s="806" t="b">
        <v>0</v>
      </c>
    </row>
  </sheetData>
  <sheetProtection sheet="1" formatColumns="0" formatRows="0"/>
  <autoFilter ref="A3:M54" xr:uid="{00000000-0001-0000-0700-000000000000}"/>
  <mergeCells count="8">
    <mergeCell ref="G40:G54"/>
    <mergeCell ref="A1:F2"/>
    <mergeCell ref="G31:G39"/>
    <mergeCell ref="I2:M2"/>
    <mergeCell ref="G13:G15"/>
    <mergeCell ref="G16:G30"/>
    <mergeCell ref="G4:G12"/>
    <mergeCell ref="J1:L1"/>
  </mergeCells>
  <conditionalFormatting sqref="I16:L16">
    <cfRule type="expression" dxfId="599" priority="63">
      <formula>J18=TRUE</formula>
    </cfRule>
    <cfRule type="expression" dxfId="598" priority="62">
      <formula>+COUNTIF(J17:J18,"TRUE")&gt;1</formula>
    </cfRule>
    <cfRule type="expression" dxfId="597" priority="64">
      <formula>J17=TRUE</formula>
    </cfRule>
  </conditionalFormatting>
  <conditionalFormatting sqref="I4:M4 M16">
    <cfRule type="expression" dxfId="596" priority="205">
      <formula>+COUNTIF(I5:I6,"TRUE")&gt;1</formula>
    </cfRule>
    <cfRule type="expression" dxfId="595" priority="207">
      <formula>I5=TRUE</formula>
    </cfRule>
    <cfRule type="expression" dxfId="594" priority="206">
      <formula>I6=TRUE</formula>
    </cfRule>
  </conditionalFormatting>
  <conditionalFormatting sqref="I4:M4">
    <cfRule type="expression" dxfId="593" priority="203">
      <formula>+COUNTIF($I$6:$M$6,"TRUE")&gt;1</formula>
    </cfRule>
    <cfRule type="expression" dxfId="592" priority="204">
      <formula>+COUNTIF($I$5:$M$5,"TRUE")&gt;1</formula>
    </cfRule>
  </conditionalFormatting>
  <conditionalFormatting sqref="I5:M5">
    <cfRule type="expression" dxfId="591" priority="202">
      <formula>I5=FALSE</formula>
    </cfRule>
    <cfRule type="expression" dxfId="590" priority="201">
      <formula>I5=TRUE</formula>
    </cfRule>
    <cfRule type="expression" dxfId="589" priority="197">
      <formula>+COUNTIF($I$5:$M$5,TRUE)&gt;1</formula>
    </cfRule>
  </conditionalFormatting>
  <conditionalFormatting sqref="I6:M6">
    <cfRule type="expression" dxfId="588" priority="200">
      <formula>I6=TRUE</formula>
    </cfRule>
    <cfRule type="expression" dxfId="587" priority="199">
      <formula>I6=FALSE</formula>
    </cfRule>
    <cfRule type="expression" dxfId="586" priority="198">
      <formula>+COUNTIF($I$6:$M$6,"TRUE")&gt;1</formula>
    </cfRule>
  </conditionalFormatting>
  <conditionalFormatting sqref="I7:M7">
    <cfRule type="expression" dxfId="585" priority="196">
      <formula>I8=TRUE</formula>
    </cfRule>
    <cfRule type="expression" dxfId="584" priority="195">
      <formula>I9=TRUE</formula>
    </cfRule>
    <cfRule type="expression" dxfId="583" priority="194">
      <formula>+COUNTIF(I8:I9,"TRUE")&gt;1</formula>
    </cfRule>
    <cfRule type="expression" dxfId="582" priority="193">
      <formula>+COUNTIF($I$8:$M$8,"TRUE")&gt;1</formula>
    </cfRule>
    <cfRule type="expression" dxfId="581" priority="192">
      <formula>+COUNTIF($I$9:$M$9,"TRUE")&gt;1</formula>
    </cfRule>
  </conditionalFormatting>
  <conditionalFormatting sqref="I8:M8">
    <cfRule type="expression" dxfId="580" priority="191">
      <formula>I8=FALSE</formula>
    </cfRule>
    <cfRule type="expression" dxfId="579" priority="190">
      <formula>I8=TRUE</formula>
    </cfRule>
    <cfRule type="expression" dxfId="578" priority="186">
      <formula>+COUNTIF($I$8:$M$8,TRUE)&gt;1</formula>
    </cfRule>
  </conditionalFormatting>
  <conditionalFormatting sqref="I9:M9">
    <cfRule type="expression" dxfId="577" priority="189">
      <formula>I9=TRUE</formula>
    </cfRule>
    <cfRule type="expression" dxfId="576" priority="188">
      <formula>I9=FALSE</formula>
    </cfRule>
    <cfRule type="expression" dxfId="575" priority="187">
      <formula>+COUNTIF($I$9:$M$9,"TRUE")&gt;1</formula>
    </cfRule>
  </conditionalFormatting>
  <conditionalFormatting sqref="I10:M10">
    <cfRule type="expression" dxfId="574" priority="85">
      <formula>+COUNTIF($I$12:$M$12,"TRUE")&gt;1</formula>
    </cfRule>
    <cfRule type="expression" dxfId="573" priority="86">
      <formula>+COUNTIF($I$11:$M$11,"TRUE")&gt;1</formula>
    </cfRule>
    <cfRule type="expression" dxfId="572" priority="87">
      <formula>+COUNTIF(I11:I12,"TRUE")&gt;1</formula>
    </cfRule>
    <cfRule type="expression" dxfId="571" priority="88">
      <formula>I12=TRUE</formula>
    </cfRule>
    <cfRule type="expression" dxfId="570" priority="89">
      <formula>I11=TRUE</formula>
    </cfRule>
  </conditionalFormatting>
  <conditionalFormatting sqref="I11:M11">
    <cfRule type="expression" dxfId="569" priority="185">
      <formula>I11=FALSE</formula>
    </cfRule>
    <cfRule type="expression" dxfId="568" priority="184">
      <formula>I11=TRUE</formula>
    </cfRule>
    <cfRule type="expression" dxfId="567" priority="180">
      <formula>+COUNTIF($I$11:$M$11,TRUE)&gt;1</formula>
    </cfRule>
  </conditionalFormatting>
  <conditionalFormatting sqref="I12:M12">
    <cfRule type="expression" dxfId="566" priority="183">
      <formula>I12=TRUE</formula>
    </cfRule>
    <cfRule type="expression" dxfId="565" priority="182">
      <formula>I12=FALSE</formula>
    </cfRule>
    <cfRule type="expression" dxfId="564" priority="181">
      <formula>+COUNTIF($I$12:$M$12,"TRUE")&gt;1</formula>
    </cfRule>
  </conditionalFormatting>
  <conditionalFormatting sqref="I13:M13">
    <cfRule type="expression" dxfId="563" priority="81">
      <formula>+COUNTIF($I$5:$M$5,"TRUE")&gt;1</formula>
    </cfRule>
    <cfRule type="expression" dxfId="562" priority="82">
      <formula>+COUNTIF(I14:I15,"TRUE")&gt;1</formula>
    </cfRule>
    <cfRule type="expression" dxfId="561" priority="83">
      <formula>I15=TRUE</formula>
    </cfRule>
    <cfRule type="expression" dxfId="560" priority="84">
      <formula>I14=TRUE</formula>
    </cfRule>
    <cfRule type="expression" dxfId="559" priority="80">
      <formula>+COUNTIF($I$6:$M$6,"TRUE")&gt;1</formula>
    </cfRule>
  </conditionalFormatting>
  <conditionalFormatting sqref="I14:M14">
    <cfRule type="expression" dxfId="558" priority="174">
      <formula>+COUNTIF($I$14:$M$14,TRUE)&gt;1</formula>
    </cfRule>
    <cfRule type="expression" dxfId="557" priority="178">
      <formula>I14=TRUE</formula>
    </cfRule>
    <cfRule type="expression" dxfId="556" priority="179">
      <formula>I14=FALSE</formula>
    </cfRule>
  </conditionalFormatting>
  <conditionalFormatting sqref="I15:M15">
    <cfRule type="expression" dxfId="555" priority="176">
      <formula>I15=FALSE</formula>
    </cfRule>
    <cfRule type="expression" dxfId="554" priority="177">
      <formula>I15=TRUE</formula>
    </cfRule>
    <cfRule type="expression" dxfId="553" priority="175">
      <formula>+COUNTIF($I$15:$M$15,"TRUE")&gt;1</formula>
    </cfRule>
  </conditionalFormatting>
  <conditionalFormatting sqref="I16:M16">
    <cfRule type="expression" dxfId="552" priority="60">
      <formula>+COUNTIF($I$6:$M$6,"TRUE")&gt;1</formula>
    </cfRule>
    <cfRule type="expression" dxfId="551" priority="61">
      <formula>+COUNTIF($I$5:$M$5,"TRUE")&gt;1</formula>
    </cfRule>
  </conditionalFormatting>
  <conditionalFormatting sqref="I17:M17">
    <cfRule type="expression" dxfId="550" priority="173">
      <formula>I17=FALSE</formula>
    </cfRule>
    <cfRule type="expression" dxfId="549" priority="172">
      <formula>I17=TRUE</formula>
    </cfRule>
    <cfRule type="expression" dxfId="548" priority="168">
      <formula>+COUNTIF($I$17:$M$17,TRUE)&gt;1</formula>
    </cfRule>
  </conditionalFormatting>
  <conditionalFormatting sqref="I18:M18">
    <cfRule type="expression" dxfId="547" priority="171">
      <formula>I18=TRUE</formula>
    </cfRule>
    <cfRule type="expression" dxfId="546" priority="170">
      <formula>I18=FALSE</formula>
    </cfRule>
    <cfRule type="expression" dxfId="545" priority="169">
      <formula>+COUNTIF($I$18:$M$18,"TRUE")&gt;1</formula>
    </cfRule>
  </conditionalFormatting>
  <conditionalFormatting sqref="I19:M19">
    <cfRule type="expression" dxfId="544" priority="77">
      <formula>+COUNTIF(I20:I21,"TRUE")&gt;1</formula>
    </cfRule>
    <cfRule type="expression" dxfId="543" priority="76">
      <formula>+COUNTIF($I$8:$M$8,"TRUE")&gt;1</formula>
    </cfRule>
    <cfRule type="expression" dxfId="542" priority="75">
      <formula>+COUNTIF($I$9:$M$9,"TRUE")&gt;1</formula>
    </cfRule>
    <cfRule type="expression" dxfId="541" priority="78">
      <formula>I21=TRUE</formula>
    </cfRule>
    <cfRule type="expression" dxfId="540" priority="79">
      <formula>I20=TRUE</formula>
    </cfRule>
  </conditionalFormatting>
  <conditionalFormatting sqref="I20:M20">
    <cfRule type="expression" dxfId="539" priority="162">
      <formula>+COUNTIF($I$20:$M$20,TRUE)&gt;1</formula>
    </cfRule>
    <cfRule type="expression" dxfId="538" priority="167">
      <formula>I20=FALSE</formula>
    </cfRule>
    <cfRule type="expression" dxfId="537" priority="166">
      <formula>I20=TRUE</formula>
    </cfRule>
  </conditionalFormatting>
  <conditionalFormatting sqref="I21:M21">
    <cfRule type="expression" dxfId="536" priority="163">
      <formula>+COUNTIF($I$21:$M$21,"TRUE")&gt;1</formula>
    </cfRule>
    <cfRule type="expression" dxfId="535" priority="164">
      <formula>I21=FALSE</formula>
    </cfRule>
    <cfRule type="expression" dxfId="534" priority="165">
      <formula>I21=TRUE</formula>
    </cfRule>
  </conditionalFormatting>
  <conditionalFormatting sqref="I22:M22">
    <cfRule type="expression" dxfId="533" priority="70">
      <formula>+COUNTIF($I$9:$M$9,"TRUE")&gt;1</formula>
    </cfRule>
    <cfRule type="expression" dxfId="532" priority="71">
      <formula>+COUNTIF($I$8:$M$8,"TRUE")&gt;1</formula>
    </cfRule>
    <cfRule type="expression" dxfId="531" priority="72">
      <formula>+COUNTIF(I23:I24,"TRUE")&gt;1</formula>
    </cfRule>
    <cfRule type="expression" dxfId="530" priority="73">
      <formula>I24=TRUE</formula>
    </cfRule>
    <cfRule type="expression" dxfId="529" priority="74">
      <formula>I23=TRUE</formula>
    </cfRule>
  </conditionalFormatting>
  <conditionalFormatting sqref="I23:M23">
    <cfRule type="expression" dxfId="528" priority="160">
      <formula>I23=TRUE</formula>
    </cfRule>
    <cfRule type="expression" dxfId="527" priority="161">
      <formula>I23=FALSE</formula>
    </cfRule>
    <cfRule type="expression" dxfId="526" priority="156">
      <formula>+COUNTIF($I$23:$M$23,TRUE)&gt;1</formula>
    </cfRule>
  </conditionalFormatting>
  <conditionalFormatting sqref="I24:M24">
    <cfRule type="expression" dxfId="525" priority="158">
      <formula>I24=FALSE</formula>
    </cfRule>
    <cfRule type="expression" dxfId="524" priority="157">
      <formula>+COUNTIF($I$24:$M$24,"TRUE")&gt;1</formula>
    </cfRule>
    <cfRule type="expression" dxfId="523" priority="159">
      <formula>I24=TRUE</formula>
    </cfRule>
  </conditionalFormatting>
  <conditionalFormatting sqref="I25:M25">
    <cfRule type="expression" dxfId="522" priority="67">
      <formula>+COUNTIF(I26:I27,"TRUE")&gt;1</formula>
    </cfRule>
    <cfRule type="expression" dxfId="521" priority="68">
      <formula>I27=TRUE</formula>
    </cfRule>
    <cfRule type="expression" dxfId="520" priority="69">
      <formula>I26=TRUE</formula>
    </cfRule>
    <cfRule type="expression" dxfId="519" priority="65">
      <formula>+COUNTIF($I$9:$M$9,"TRUE")&gt;1</formula>
    </cfRule>
    <cfRule type="expression" dxfId="518" priority="66">
      <formula>+COUNTIF($I$8:$M$8,"TRUE")&gt;1</formula>
    </cfRule>
  </conditionalFormatting>
  <conditionalFormatting sqref="I26:M26">
    <cfRule type="expression" dxfId="517" priority="155">
      <formula>I26=FALSE</formula>
    </cfRule>
    <cfRule type="expression" dxfId="516" priority="154">
      <formula>I26=TRUE</formula>
    </cfRule>
    <cfRule type="expression" dxfId="515" priority="150">
      <formula>+COUNTIF($I$26:$M$26,TRUE)&gt;1</formula>
    </cfRule>
  </conditionalFormatting>
  <conditionalFormatting sqref="I27:M27">
    <cfRule type="expression" dxfId="514" priority="151">
      <formula>+COUNTIF($I$27:$M$27,"TRUE")&gt;1</formula>
    </cfRule>
    <cfRule type="expression" dxfId="513" priority="153">
      <formula>I27=TRUE</formula>
    </cfRule>
    <cfRule type="expression" dxfId="512" priority="152">
      <formula>I27=FALSE</formula>
    </cfRule>
  </conditionalFormatting>
  <conditionalFormatting sqref="I28:M28">
    <cfRule type="expression" dxfId="511" priority="145">
      <formula>+COUNTIF($I$30:$M$30,"TRUE")&gt;1</formula>
    </cfRule>
    <cfRule type="expression" dxfId="510" priority="148">
      <formula>I30=TRUE</formula>
    </cfRule>
    <cfRule type="expression" dxfId="509" priority="149">
      <formula>I29=TRUE</formula>
    </cfRule>
    <cfRule type="expression" dxfId="508" priority="146">
      <formula>+COUNTIF($I$29:$M$29,"TRUE")&gt;1</formula>
    </cfRule>
    <cfRule type="expression" dxfId="507" priority="147">
      <formula>+COUNTIF(I29:I30,"TRUE")&gt;1</formula>
    </cfRule>
  </conditionalFormatting>
  <conditionalFormatting sqref="I29:M29">
    <cfRule type="expression" dxfId="506" priority="144">
      <formula>I29=FALSE</formula>
    </cfRule>
    <cfRule type="expression" dxfId="505" priority="143">
      <formula>I29=TRUE</formula>
    </cfRule>
    <cfRule type="expression" dxfId="504" priority="139">
      <formula>+COUNTIF($I$29:$M$29,TRUE)&gt;1</formula>
    </cfRule>
  </conditionalFormatting>
  <conditionalFormatting sqref="I30:M30">
    <cfRule type="expression" dxfId="503" priority="142">
      <formula>I30=TRUE</formula>
    </cfRule>
    <cfRule type="expression" dxfId="502" priority="141">
      <formula>I30=FALSE</formula>
    </cfRule>
    <cfRule type="expression" dxfId="501" priority="140">
      <formula>+COUNTIF($I$30:$M$30,"TRUE")&gt;1</formula>
    </cfRule>
  </conditionalFormatting>
  <conditionalFormatting sqref="I31:M31">
    <cfRule type="expression" dxfId="500" priority="138">
      <formula>I32=TRUE</formula>
    </cfRule>
    <cfRule type="expression" dxfId="499" priority="135">
      <formula>+COUNTIF($I$32:$M$32,"TRUE")&gt;1</formula>
    </cfRule>
    <cfRule type="expression" dxfId="498" priority="134">
      <formula>+COUNTIF($I$33:$M$33,"TRUE")&gt;1</formula>
    </cfRule>
    <cfRule type="expression" dxfId="497" priority="136">
      <formula>+COUNTIF(I32:I33,"TRUE")&gt;1</formula>
    </cfRule>
    <cfRule type="expression" dxfId="496" priority="137">
      <formula>I33=TRUE</formula>
    </cfRule>
  </conditionalFormatting>
  <conditionalFormatting sqref="I32:M32">
    <cfRule type="expression" dxfId="495" priority="133">
      <formula>I32=FALSE</formula>
    </cfRule>
    <cfRule type="expression" dxfId="494" priority="128">
      <formula>+COUNTIF($I$32:$M$32,TRUE)&gt;1</formula>
    </cfRule>
    <cfRule type="expression" dxfId="493" priority="132">
      <formula>I32=TRUE</formula>
    </cfRule>
  </conditionalFormatting>
  <conditionalFormatting sqref="I33:M33">
    <cfRule type="expression" dxfId="492" priority="131">
      <formula>I33=TRUE</formula>
    </cfRule>
    <cfRule type="expression" dxfId="491" priority="129">
      <formula>+COUNTIF($I$33:$M$33,"TRUE")&gt;1</formula>
    </cfRule>
    <cfRule type="expression" dxfId="490" priority="130">
      <formula>I33=FALSE</formula>
    </cfRule>
  </conditionalFormatting>
  <conditionalFormatting sqref="I34:M34">
    <cfRule type="expression" dxfId="489" priority="123">
      <formula>+COUNTIF($I$36:$M$36,"TRUE")&gt;1</formula>
    </cfRule>
    <cfRule type="expression" dxfId="488" priority="124">
      <formula>+COUNTIF($I$35:$M$35,"TRUE")&gt;1</formula>
    </cfRule>
    <cfRule type="expression" dxfId="487" priority="125">
      <formula>+COUNTIF(I35:I36,"TRUE")&gt;1</formula>
    </cfRule>
    <cfRule type="expression" dxfId="486" priority="126">
      <formula>I36=TRUE</formula>
    </cfRule>
    <cfRule type="expression" dxfId="485" priority="127">
      <formula>I35=TRUE</formula>
    </cfRule>
  </conditionalFormatting>
  <conditionalFormatting sqref="I35:M35">
    <cfRule type="expression" dxfId="484" priority="122">
      <formula>I35=FALSE</formula>
    </cfRule>
    <cfRule type="expression" dxfId="483" priority="121">
      <formula>I35=TRUE</formula>
    </cfRule>
    <cfRule type="expression" dxfId="482" priority="117">
      <formula>+COUNTIF($I$35:$M$35,TRUE)&gt;1</formula>
    </cfRule>
  </conditionalFormatting>
  <conditionalFormatting sqref="I36:M36">
    <cfRule type="expression" dxfId="481" priority="120">
      <formula>I36=TRUE</formula>
    </cfRule>
    <cfRule type="expression" dxfId="480" priority="118">
      <formula>+COUNTIF($I$36:$M$36,"TRUE")&gt;1</formula>
    </cfRule>
    <cfRule type="expression" dxfId="479" priority="119">
      <formula>I36=FALSE</formula>
    </cfRule>
  </conditionalFormatting>
  <conditionalFormatting sqref="I37:M37">
    <cfRule type="expression" dxfId="478" priority="113">
      <formula>+COUNTIF($I$38:$M$38,"TRUE")&gt;1</formula>
    </cfRule>
    <cfRule type="expression" dxfId="477" priority="112">
      <formula>+COUNTIF($I$39:$M$39,"TRUE")&gt;1</formula>
    </cfRule>
    <cfRule type="expression" dxfId="476" priority="114">
      <formula>+COUNTIF(I38:I39,"TRUE")&gt;1</formula>
    </cfRule>
    <cfRule type="expression" dxfId="475" priority="115">
      <formula>I39=TRUE</formula>
    </cfRule>
    <cfRule type="expression" dxfId="474" priority="116">
      <formula>I38=TRUE</formula>
    </cfRule>
  </conditionalFormatting>
  <conditionalFormatting sqref="I38:M38">
    <cfRule type="expression" dxfId="473" priority="111">
      <formula>I38=FALSE</formula>
    </cfRule>
    <cfRule type="expression" dxfId="472" priority="110">
      <formula>I38=TRUE</formula>
    </cfRule>
    <cfRule type="expression" dxfId="471" priority="106">
      <formula>+COUNTIF($I$38:$M$38,TRUE)&gt;1</formula>
    </cfRule>
  </conditionalFormatting>
  <conditionalFormatting sqref="I39:M39">
    <cfRule type="expression" dxfId="470" priority="109">
      <formula>I39=TRUE</formula>
    </cfRule>
    <cfRule type="expression" dxfId="469" priority="108">
      <formula>I39=FALSE</formula>
    </cfRule>
    <cfRule type="expression" dxfId="468" priority="107">
      <formula>+COUNTIF($I$39:$M$39,"TRUE")&gt;1</formula>
    </cfRule>
  </conditionalFormatting>
  <conditionalFormatting sqref="I40:M40">
    <cfRule type="expression" dxfId="467" priority="101">
      <formula>+COUNTIF($I$42:$M$42,"TRUE")&gt;1</formula>
    </cfRule>
    <cfRule type="expression" dxfId="466" priority="103">
      <formula>+COUNTIF(I41:I42,"TRUE")&gt;1</formula>
    </cfRule>
    <cfRule type="expression" dxfId="465" priority="104">
      <formula>I42=TRUE</formula>
    </cfRule>
    <cfRule type="expression" dxfId="464" priority="105">
      <formula>I41=TRUE</formula>
    </cfRule>
    <cfRule type="expression" dxfId="463" priority="102">
      <formula>+COUNTIF($I$41:$M$41,"TRUE")&gt;1</formula>
    </cfRule>
  </conditionalFormatting>
  <conditionalFormatting sqref="I41:M41">
    <cfRule type="expression" dxfId="462" priority="100">
      <formula>I41=FALSE</formula>
    </cfRule>
    <cfRule type="expression" dxfId="461" priority="99">
      <formula>I41=TRUE</formula>
    </cfRule>
    <cfRule type="expression" dxfId="460" priority="95">
      <formula>+COUNTIF($I$41:$M$41,TRUE)&gt;1</formula>
    </cfRule>
  </conditionalFormatting>
  <conditionalFormatting sqref="I42:M42">
    <cfRule type="expression" dxfId="459" priority="96">
      <formula>+COUNTIF($I$42:$M$42,"TRUE")&gt;1</formula>
    </cfRule>
    <cfRule type="expression" dxfId="458" priority="98">
      <formula>I42=TRUE</formula>
    </cfRule>
    <cfRule type="expression" dxfId="457" priority="97">
      <formula>I42=FALSE</formula>
    </cfRule>
  </conditionalFormatting>
  <conditionalFormatting sqref="I43:M43">
    <cfRule type="expression" dxfId="456" priority="39">
      <formula>+COUNTIF($I$36:$M$36,"TRUE")&gt;1</formula>
    </cfRule>
    <cfRule type="expression" dxfId="455" priority="41">
      <formula>+COUNTIF(I46:I49,"TRUE")&gt;1</formula>
    </cfRule>
    <cfRule type="expression" dxfId="454" priority="42">
      <formula>I49=TRUE</formula>
    </cfRule>
    <cfRule type="expression" dxfId="453" priority="43">
      <formula>I46=TRUE</formula>
    </cfRule>
    <cfRule type="expression" dxfId="452" priority="40">
      <formula>+COUNTIF($I$35:$M$35,"TRUE")&gt;1</formula>
    </cfRule>
  </conditionalFormatting>
  <conditionalFormatting sqref="I44:M44">
    <cfRule type="expression" dxfId="451" priority="32">
      <formula>I44=FALSE</formula>
    </cfRule>
    <cfRule type="expression" dxfId="450" priority="27">
      <formula>+COUNTIF($I$35:$M$35,TRUE)&gt;1</formula>
    </cfRule>
    <cfRule type="expression" dxfId="449" priority="31">
      <formula>I44=TRUE</formula>
    </cfRule>
  </conditionalFormatting>
  <conditionalFormatting sqref="I45:M45">
    <cfRule type="expression" dxfId="448" priority="29">
      <formula>I45=FALSE</formula>
    </cfRule>
    <cfRule type="expression" dxfId="447" priority="28">
      <formula>+COUNTIF($I$36:$M$36,"TRUE")&gt;1</formula>
    </cfRule>
    <cfRule type="expression" dxfId="446" priority="30">
      <formula>I45=TRUE</formula>
    </cfRule>
  </conditionalFormatting>
  <conditionalFormatting sqref="I46:M46">
    <cfRule type="expression" dxfId="445" priority="46">
      <formula>+COUNTIF(I49:I50,"TRUE")&gt;1</formula>
    </cfRule>
    <cfRule type="expression" dxfId="444" priority="45">
      <formula>+COUNTIF($I$35:$M$35,"TRUE")&gt;1</formula>
    </cfRule>
    <cfRule type="expression" dxfId="443" priority="44">
      <formula>+COUNTIF($I$36:$M$36,"TRUE")&gt;1</formula>
    </cfRule>
    <cfRule type="expression" dxfId="442" priority="47">
      <formula>I50=TRUE</formula>
    </cfRule>
    <cfRule type="expression" dxfId="441" priority="48">
      <formula>I49=TRUE</formula>
    </cfRule>
  </conditionalFormatting>
  <conditionalFormatting sqref="I47:M47">
    <cfRule type="expression" dxfId="440" priority="38">
      <formula>I47=FALSE</formula>
    </cfRule>
    <cfRule type="expression" dxfId="439" priority="37">
      <formula>I47=TRUE</formula>
    </cfRule>
    <cfRule type="expression" dxfId="438" priority="33">
      <formula>+COUNTIF($I$35:$M$35,TRUE)&gt;1</formula>
    </cfRule>
  </conditionalFormatting>
  <conditionalFormatting sqref="I48:M48">
    <cfRule type="expression" dxfId="437" priority="36">
      <formula>I48=TRUE</formula>
    </cfRule>
    <cfRule type="expression" dxfId="436" priority="35">
      <formula>I48=FALSE</formula>
    </cfRule>
    <cfRule type="expression" dxfId="435" priority="34">
      <formula>+COUNTIF($I$36:$M$36,"TRUE")&gt;1</formula>
    </cfRule>
  </conditionalFormatting>
  <conditionalFormatting sqref="I49:M49">
    <cfRule type="expression" dxfId="434" priority="58">
      <formula>I51=TRUE</formula>
    </cfRule>
    <cfRule type="expression" dxfId="433" priority="59">
      <formula>I50=TRUE</formula>
    </cfRule>
    <cfRule type="expression" dxfId="432" priority="56">
      <formula>+COUNTIF($I$35:$M$35,"TRUE")&gt;1</formula>
    </cfRule>
    <cfRule type="expression" dxfId="431" priority="57">
      <formula>+COUNTIF(I50:I51,"TRUE")&gt;1</formula>
    </cfRule>
    <cfRule type="expression" dxfId="430" priority="55">
      <formula>+COUNTIF($I$36:$M$36,"TRUE")&gt;1</formula>
    </cfRule>
  </conditionalFormatting>
  <conditionalFormatting sqref="I50:M50">
    <cfRule type="expression" dxfId="429" priority="54">
      <formula>I50=FALSE</formula>
    </cfRule>
    <cfRule type="expression" dxfId="428" priority="53">
      <formula>I50=TRUE</formula>
    </cfRule>
    <cfRule type="expression" dxfId="427" priority="49">
      <formula>+COUNTIF($I$35:$M$35,TRUE)&gt;1</formula>
    </cfRule>
  </conditionalFormatting>
  <conditionalFormatting sqref="I51:M51">
    <cfRule type="expression" dxfId="426" priority="52">
      <formula>I51=TRUE</formula>
    </cfRule>
    <cfRule type="expression" dxfId="425" priority="51">
      <formula>I51=FALSE</formula>
    </cfRule>
    <cfRule type="expression" dxfId="424" priority="50">
      <formula>+COUNTIF($I$36:$M$36,"TRUE")&gt;1</formula>
    </cfRule>
  </conditionalFormatting>
  <conditionalFormatting sqref="I52:M52">
    <cfRule type="expression" dxfId="423" priority="90">
      <formula>+COUNTIF($I$54:$M$54,"TRUE")&gt;1</formula>
    </cfRule>
    <cfRule type="expression" dxfId="422" priority="91">
      <formula>+COUNTIF($I$53:$M$53,"TRUE")&gt;1</formula>
    </cfRule>
    <cfRule type="expression" dxfId="421" priority="92">
      <formula>+COUNTIF(I53:I54,"TRUE")&gt;1</formula>
    </cfRule>
    <cfRule type="expression" dxfId="420" priority="93">
      <formula>I54=TRUE</formula>
    </cfRule>
    <cfRule type="expression" dxfId="419" priority="94">
      <formula>I53=TRUE</formula>
    </cfRule>
  </conditionalFormatting>
  <conditionalFormatting sqref="I53:M53">
    <cfRule type="expression" dxfId="418" priority="26">
      <formula>I53=FALSE</formula>
    </cfRule>
    <cfRule type="expression" dxfId="417" priority="25">
      <formula>I53=TRUE</formula>
    </cfRule>
    <cfRule type="expression" dxfId="416" priority="21">
      <formula>+COUNTIF($I$35:$M$35,TRUE)&gt;1</formula>
    </cfRule>
  </conditionalFormatting>
  <conditionalFormatting sqref="I54:M54">
    <cfRule type="expression" dxfId="415" priority="23">
      <formula>I54=FALSE</formula>
    </cfRule>
    <cfRule type="expression" dxfId="414" priority="22">
      <formula>+COUNTIF($I$36:$M$36,"TRUE")&gt;1</formula>
    </cfRule>
    <cfRule type="expression" dxfId="413" priority="24">
      <formula>I54=TRUE</formula>
    </cfRule>
  </conditionalFormatting>
  <conditionalFormatting sqref="N16">
    <cfRule type="expression" dxfId="412" priority="17">
      <formula>+COUNTIF(#REF!,"TRUE")&gt;1</formula>
    </cfRule>
    <cfRule type="expression" dxfId="411" priority="20">
      <formula>#REF!=TRUE</formula>
    </cfRule>
    <cfRule type="expression" dxfId="410" priority="19">
      <formula>#REF!=TRUE</formula>
    </cfRule>
    <cfRule type="expression" dxfId="409" priority="18">
      <formula>+COUNTIF(#REF!,"TRUE")&gt;1</formula>
    </cfRule>
  </conditionalFormatting>
  <hyperlinks>
    <hyperlink ref="M1" location="CONTENTS!A1" display="Back to table of Contents" xr:uid="{519983E7-0192-4B95-8873-2FC8F84C7BE3}"/>
  </hyperlinks>
  <pageMargins left="0.7" right="0.7" top="0.75" bottom="0.75" header="0.3" footer="0.3"/>
  <pageSetup paperSize="8" scale="8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theme="8" tint="-0.249977111117893"/>
    <pageSetUpPr fitToPage="1"/>
  </sheetPr>
  <dimension ref="A1:N81"/>
  <sheetViews>
    <sheetView zoomScale="80" zoomScaleNormal="80" workbookViewId="0">
      <pane xSplit="7" ySplit="3" topLeftCell="H43" activePane="bottomRight" state="frozen"/>
      <selection activeCell="G2" sqref="G2"/>
      <selection pane="topRight" activeCell="G2" sqref="G2"/>
      <selection pane="bottomLeft" activeCell="G2" sqref="G2"/>
      <selection pane="bottomRight" activeCell="G2" sqref="G2"/>
    </sheetView>
  </sheetViews>
  <sheetFormatPr defaultColWidth="8.5703125" defaultRowHeight="18.75" x14ac:dyDescent="0.25"/>
  <cols>
    <col min="1" max="3" width="4.7109375" style="251" hidden="1" customWidth="1"/>
    <col min="4" max="4" width="5" style="251" hidden="1" customWidth="1"/>
    <col min="5" max="6" width="4.42578125" style="251" hidden="1" customWidth="1"/>
    <col min="7" max="7" width="24.140625" style="749" customWidth="1"/>
    <col min="8" max="8" width="28.42578125" customWidth="1"/>
    <col min="9" max="13" width="38.42578125" customWidth="1"/>
    <col min="14" max="14" width="21" style="685" customWidth="1"/>
  </cols>
  <sheetData>
    <row r="1" spans="1:14" s="743" customFormat="1" ht="62.65" customHeight="1" x14ac:dyDescent="0.25">
      <c r="A1" s="1309" t="s">
        <v>1526</v>
      </c>
      <c r="B1" s="1309"/>
      <c r="C1" s="1309"/>
      <c r="D1" s="1309"/>
      <c r="E1" s="1309"/>
      <c r="F1" s="1309"/>
      <c r="G1" s="799" t="s">
        <v>1511</v>
      </c>
      <c r="H1" s="801"/>
      <c r="I1" s="801"/>
      <c r="J1" s="1305" t="s">
        <v>1600</v>
      </c>
      <c r="K1" s="1306"/>
      <c r="L1" s="1307"/>
      <c r="M1" s="976" t="s">
        <v>1636</v>
      </c>
      <c r="N1" s="685"/>
    </row>
    <row r="2" spans="1:14" s="743" customFormat="1" x14ac:dyDescent="0.25">
      <c r="A2" s="1309"/>
      <c r="B2" s="1309"/>
      <c r="C2" s="1309"/>
      <c r="D2" s="1309"/>
      <c r="E2" s="1309"/>
      <c r="F2" s="1309"/>
      <c r="G2" s="802"/>
      <c r="H2" s="802"/>
      <c r="I2" s="1302" t="s">
        <v>1409</v>
      </c>
      <c r="J2" s="1303"/>
      <c r="K2" s="1303"/>
      <c r="L2" s="1303"/>
      <c r="M2" s="1304"/>
      <c r="N2" s="685"/>
    </row>
    <row r="3" spans="1:14" s="743" customFormat="1" x14ac:dyDescent="0.25">
      <c r="A3" s="843" t="s">
        <v>1518</v>
      </c>
      <c r="B3" s="843" t="s">
        <v>1522</v>
      </c>
      <c r="C3" s="843" t="s">
        <v>1519</v>
      </c>
      <c r="D3" s="843" t="s">
        <v>1521</v>
      </c>
      <c r="E3" s="843" t="s">
        <v>1523</v>
      </c>
      <c r="F3" s="843" t="s">
        <v>1520</v>
      </c>
      <c r="G3" s="802" t="s">
        <v>175</v>
      </c>
      <c r="H3" s="802" t="s">
        <v>176</v>
      </c>
      <c r="I3" s="803" t="s">
        <v>1441</v>
      </c>
      <c r="J3" s="803" t="s">
        <v>1410</v>
      </c>
      <c r="K3" s="802" t="s">
        <v>1411</v>
      </c>
      <c r="L3" s="803" t="s">
        <v>1413</v>
      </c>
      <c r="M3" s="803" t="s">
        <v>1412</v>
      </c>
      <c r="N3" s="685"/>
    </row>
    <row r="4" spans="1:14" ht="63.75" x14ac:dyDescent="0.25">
      <c r="A4" s="844"/>
      <c r="B4" s="844"/>
      <c r="C4" s="844"/>
      <c r="D4" s="844"/>
      <c r="E4" s="843" t="s">
        <v>1523</v>
      </c>
      <c r="F4" s="844"/>
      <c r="G4" s="1300" t="s">
        <v>1030</v>
      </c>
      <c r="H4" s="825" t="s">
        <v>1029</v>
      </c>
      <c r="I4" s="807" t="s">
        <v>1028</v>
      </c>
      <c r="J4" s="807" t="s">
        <v>1027</v>
      </c>
      <c r="K4" s="807" t="s">
        <v>1026</v>
      </c>
      <c r="L4" s="807"/>
      <c r="M4" s="807" t="s">
        <v>1025</v>
      </c>
    </row>
    <row r="5" spans="1:14" ht="15" x14ac:dyDescent="0.25">
      <c r="A5" s="844"/>
      <c r="B5" s="844"/>
      <c r="C5" s="844"/>
      <c r="D5" s="844"/>
      <c r="E5" s="843" t="s">
        <v>1523</v>
      </c>
      <c r="F5" s="844"/>
      <c r="G5" s="1300"/>
      <c r="H5" s="812" t="s">
        <v>144</v>
      </c>
      <c r="I5" s="806" t="b">
        <v>0</v>
      </c>
      <c r="J5" s="806" t="b">
        <v>0</v>
      </c>
      <c r="K5" s="806" t="b">
        <v>0</v>
      </c>
      <c r="L5" s="806" t="b">
        <v>0</v>
      </c>
      <c r="M5" s="806" t="b">
        <v>0</v>
      </c>
    </row>
    <row r="6" spans="1:14" ht="15" x14ac:dyDescent="0.25">
      <c r="A6" s="844"/>
      <c r="B6" s="844"/>
      <c r="C6" s="844"/>
      <c r="D6" s="844"/>
      <c r="E6" s="843" t="s">
        <v>1523</v>
      </c>
      <c r="F6" s="844"/>
      <c r="G6" s="1300"/>
      <c r="H6" s="812" t="s">
        <v>145</v>
      </c>
      <c r="I6" s="806" t="b">
        <v>0</v>
      </c>
      <c r="J6" s="806" t="b">
        <v>0</v>
      </c>
      <c r="K6" s="806" t="b">
        <v>0</v>
      </c>
      <c r="L6" s="806" t="b">
        <v>0</v>
      </c>
      <c r="M6" s="806" t="b">
        <v>0</v>
      </c>
    </row>
    <row r="7" spans="1:14" ht="89.25" x14ac:dyDescent="0.25">
      <c r="A7" s="844"/>
      <c r="B7" s="844"/>
      <c r="C7" s="844"/>
      <c r="D7" s="844"/>
      <c r="E7" s="843" t="s">
        <v>1523</v>
      </c>
      <c r="F7" s="844"/>
      <c r="G7" s="1300"/>
      <c r="H7" s="825" t="s">
        <v>1069</v>
      </c>
      <c r="I7" s="808" t="s">
        <v>1024</v>
      </c>
      <c r="J7" s="808" t="s">
        <v>1023</v>
      </c>
      <c r="K7" s="808" t="s">
        <v>1022</v>
      </c>
      <c r="L7" s="808"/>
      <c r="M7" s="808" t="s">
        <v>1021</v>
      </c>
    </row>
    <row r="8" spans="1:14" ht="15" x14ac:dyDescent="0.25">
      <c r="A8" s="844"/>
      <c r="B8" s="844"/>
      <c r="C8" s="844"/>
      <c r="D8" s="844"/>
      <c r="E8" s="843" t="s">
        <v>1523</v>
      </c>
      <c r="F8" s="844"/>
      <c r="G8" s="1300"/>
      <c r="H8" s="812" t="s">
        <v>144</v>
      </c>
      <c r="I8" s="806" t="b">
        <v>0</v>
      </c>
      <c r="J8" s="806" t="b">
        <v>0</v>
      </c>
      <c r="K8" s="806" t="b">
        <v>0</v>
      </c>
      <c r="L8" s="806" t="b">
        <v>0</v>
      </c>
      <c r="M8" s="806" t="b">
        <v>0</v>
      </c>
    </row>
    <row r="9" spans="1:14" ht="15" x14ac:dyDescent="0.25">
      <c r="A9" s="844"/>
      <c r="B9" s="844"/>
      <c r="C9" s="844"/>
      <c r="D9" s="844"/>
      <c r="E9" s="843" t="s">
        <v>1523</v>
      </c>
      <c r="F9" s="844"/>
      <c r="G9" s="1300"/>
      <c r="H9" s="812" t="s">
        <v>145</v>
      </c>
      <c r="I9" s="806" t="b">
        <v>0</v>
      </c>
      <c r="J9" s="806" t="b">
        <v>0</v>
      </c>
      <c r="K9" s="806" t="b">
        <v>0</v>
      </c>
      <c r="L9" s="806" t="b">
        <v>0</v>
      </c>
      <c r="M9" s="806" t="b">
        <v>0</v>
      </c>
    </row>
    <row r="10" spans="1:14" ht="90" x14ac:dyDescent="0.25">
      <c r="A10" s="844"/>
      <c r="B10" s="844"/>
      <c r="C10" s="844"/>
      <c r="D10" s="844"/>
      <c r="E10" s="843" t="s">
        <v>1523</v>
      </c>
      <c r="F10" s="844"/>
      <c r="G10" s="1300"/>
      <c r="H10" s="825" t="s">
        <v>1020</v>
      </c>
      <c r="I10" s="808" t="s">
        <v>1019</v>
      </c>
      <c r="J10" s="808" t="s">
        <v>1173</v>
      </c>
      <c r="K10" s="808" t="s">
        <v>1018</v>
      </c>
      <c r="L10" s="808"/>
      <c r="M10" s="808" t="s">
        <v>1017</v>
      </c>
    </row>
    <row r="11" spans="1:14" ht="15" x14ac:dyDescent="0.25">
      <c r="A11" s="844"/>
      <c r="B11" s="844"/>
      <c r="C11" s="844"/>
      <c r="D11" s="844"/>
      <c r="E11" s="843" t="s">
        <v>1523</v>
      </c>
      <c r="F11" s="844"/>
      <c r="G11" s="1300"/>
      <c r="H11" s="812" t="s">
        <v>144</v>
      </c>
      <c r="I11" s="806" t="b">
        <v>0</v>
      </c>
      <c r="J11" s="806" t="b">
        <v>0</v>
      </c>
      <c r="K11" s="806" t="b">
        <v>0</v>
      </c>
      <c r="L11" s="806" t="b">
        <v>0</v>
      </c>
      <c r="M11" s="806" t="b">
        <v>0</v>
      </c>
    </row>
    <row r="12" spans="1:14" ht="15" x14ac:dyDescent="0.25">
      <c r="A12" s="844"/>
      <c r="B12" s="844"/>
      <c r="C12" s="844"/>
      <c r="D12" s="844"/>
      <c r="E12" s="843" t="s">
        <v>1523</v>
      </c>
      <c r="F12" s="844"/>
      <c r="G12" s="1300"/>
      <c r="H12" s="812" t="s">
        <v>145</v>
      </c>
      <c r="I12" s="806" t="b">
        <v>0</v>
      </c>
      <c r="J12" s="806" t="b">
        <v>0</v>
      </c>
      <c r="K12" s="806" t="b">
        <v>0</v>
      </c>
      <c r="L12" s="806" t="b">
        <v>0</v>
      </c>
      <c r="M12" s="806" t="b">
        <v>0</v>
      </c>
    </row>
    <row r="13" spans="1:14" ht="38.25" x14ac:dyDescent="0.25">
      <c r="A13" s="844"/>
      <c r="B13" s="844"/>
      <c r="C13" s="844"/>
      <c r="D13" s="844"/>
      <c r="E13" s="843" t="s">
        <v>1523</v>
      </c>
      <c r="F13" s="844"/>
      <c r="G13" s="1300"/>
      <c r="H13" s="825" t="s">
        <v>1016</v>
      </c>
      <c r="I13" s="808" t="s">
        <v>1015</v>
      </c>
      <c r="J13" s="808"/>
      <c r="K13" s="808" t="s">
        <v>1014</v>
      </c>
      <c r="L13" s="808"/>
      <c r="M13" s="808" t="s">
        <v>1013</v>
      </c>
    </row>
    <row r="14" spans="1:14" ht="15" x14ac:dyDescent="0.25">
      <c r="A14" s="844"/>
      <c r="B14" s="844"/>
      <c r="C14" s="844"/>
      <c r="D14" s="844"/>
      <c r="E14" s="843" t="s">
        <v>1523</v>
      </c>
      <c r="F14" s="844"/>
      <c r="G14" s="1300"/>
      <c r="H14" s="812" t="s">
        <v>144</v>
      </c>
      <c r="I14" s="806" t="b">
        <v>0</v>
      </c>
      <c r="J14" s="806" t="b">
        <v>0</v>
      </c>
      <c r="K14" s="806" t="b">
        <v>0</v>
      </c>
      <c r="L14" s="806" t="b">
        <v>0</v>
      </c>
      <c r="M14" s="806" t="b">
        <v>0</v>
      </c>
    </row>
    <row r="15" spans="1:14" ht="15" x14ac:dyDescent="0.25">
      <c r="A15" s="844"/>
      <c r="B15" s="844"/>
      <c r="C15" s="844"/>
      <c r="D15" s="844"/>
      <c r="E15" s="843" t="s">
        <v>1523</v>
      </c>
      <c r="F15" s="844"/>
      <c r="G15" s="1300"/>
      <c r="H15" s="812" t="s">
        <v>145</v>
      </c>
      <c r="I15" s="806" t="b">
        <v>0</v>
      </c>
      <c r="J15" s="806" t="b">
        <v>0</v>
      </c>
      <c r="K15" s="806" t="b">
        <v>0</v>
      </c>
      <c r="L15" s="806" t="b">
        <v>0</v>
      </c>
      <c r="M15" s="806" t="b">
        <v>0</v>
      </c>
    </row>
    <row r="16" spans="1:14" ht="38.25" x14ac:dyDescent="0.25">
      <c r="A16" s="843" t="s">
        <v>1518</v>
      </c>
      <c r="B16" s="843" t="s">
        <v>1522</v>
      </c>
      <c r="C16" s="843" t="s">
        <v>1519</v>
      </c>
      <c r="D16" s="843" t="s">
        <v>1521</v>
      </c>
      <c r="E16" s="843" t="s">
        <v>1523</v>
      </c>
      <c r="F16" s="843" t="s">
        <v>1520</v>
      </c>
      <c r="G16" s="1300" t="s">
        <v>1068</v>
      </c>
      <c r="H16" s="825" t="s">
        <v>1012</v>
      </c>
      <c r="I16" s="808" t="s">
        <v>1011</v>
      </c>
      <c r="J16" s="808" t="s">
        <v>1010</v>
      </c>
      <c r="K16" s="808" t="s">
        <v>1009</v>
      </c>
      <c r="L16" s="808" t="s">
        <v>1008</v>
      </c>
      <c r="M16" s="808" t="s">
        <v>1007</v>
      </c>
      <c r="N16" s="839"/>
    </row>
    <row r="17" spans="1:13" ht="15" x14ac:dyDescent="0.25">
      <c r="A17" s="843" t="s">
        <v>1518</v>
      </c>
      <c r="B17" s="843" t="s">
        <v>1522</v>
      </c>
      <c r="C17" s="843" t="s">
        <v>1519</v>
      </c>
      <c r="D17" s="843" t="s">
        <v>1521</v>
      </c>
      <c r="E17" s="843" t="s">
        <v>1523</v>
      </c>
      <c r="F17" s="843" t="s">
        <v>1520</v>
      </c>
      <c r="G17" s="1300"/>
      <c r="H17" s="812" t="s">
        <v>144</v>
      </c>
      <c r="I17" s="806" t="b">
        <v>0</v>
      </c>
      <c r="J17" s="806" t="b">
        <v>0</v>
      </c>
      <c r="K17" s="806" t="b">
        <v>0</v>
      </c>
      <c r="L17" s="806" t="b">
        <v>0</v>
      </c>
      <c r="M17" s="806" t="b">
        <v>0</v>
      </c>
    </row>
    <row r="18" spans="1:13" ht="15" x14ac:dyDescent="0.25">
      <c r="A18" s="843" t="s">
        <v>1518</v>
      </c>
      <c r="B18" s="843" t="s">
        <v>1522</v>
      </c>
      <c r="C18" s="843" t="s">
        <v>1519</v>
      </c>
      <c r="D18" s="843" t="s">
        <v>1521</v>
      </c>
      <c r="E18" s="843" t="s">
        <v>1523</v>
      </c>
      <c r="F18" s="843" t="s">
        <v>1520</v>
      </c>
      <c r="G18" s="1300"/>
      <c r="H18" s="812" t="s">
        <v>145</v>
      </c>
      <c r="I18" s="806" t="b">
        <v>0</v>
      </c>
      <c r="J18" s="806" t="b">
        <v>0</v>
      </c>
      <c r="K18" s="806" t="b">
        <v>0</v>
      </c>
      <c r="L18" s="806" t="b">
        <v>0</v>
      </c>
      <c r="M18" s="806" t="b">
        <v>0</v>
      </c>
    </row>
    <row r="19" spans="1:13" ht="89.25" x14ac:dyDescent="0.25">
      <c r="A19" s="843" t="s">
        <v>1518</v>
      </c>
      <c r="B19" s="843" t="s">
        <v>1522</v>
      </c>
      <c r="C19" s="843" t="s">
        <v>1519</v>
      </c>
      <c r="D19" s="843" t="s">
        <v>1521</v>
      </c>
      <c r="E19" s="843" t="s">
        <v>1523</v>
      </c>
      <c r="F19" s="843" t="s">
        <v>1520</v>
      </c>
      <c r="G19" s="1300"/>
      <c r="H19" s="825" t="s">
        <v>1006</v>
      </c>
      <c r="I19" s="808"/>
      <c r="J19" s="808" t="s">
        <v>1005</v>
      </c>
      <c r="K19" s="808" t="s">
        <v>1004</v>
      </c>
      <c r="L19" s="808" t="s">
        <v>1003</v>
      </c>
      <c r="M19" s="808" t="s">
        <v>1002</v>
      </c>
    </row>
    <row r="20" spans="1:13" ht="15" x14ac:dyDescent="0.25">
      <c r="A20" s="843" t="s">
        <v>1518</v>
      </c>
      <c r="B20" s="843" t="s">
        <v>1522</v>
      </c>
      <c r="C20" s="843" t="s">
        <v>1519</v>
      </c>
      <c r="D20" s="843" t="s">
        <v>1521</v>
      </c>
      <c r="E20" s="843" t="s">
        <v>1523</v>
      </c>
      <c r="F20" s="843" t="s">
        <v>1520</v>
      </c>
      <c r="G20" s="1300"/>
      <c r="H20" s="826" t="s">
        <v>144</v>
      </c>
      <c r="I20" s="806" t="b">
        <v>0</v>
      </c>
      <c r="J20" s="806" t="b">
        <v>0</v>
      </c>
      <c r="K20" s="806" t="b">
        <v>0</v>
      </c>
      <c r="L20" s="806" t="b">
        <v>0</v>
      </c>
      <c r="M20" s="806" t="b">
        <v>0</v>
      </c>
    </row>
    <row r="21" spans="1:13" ht="15" x14ac:dyDescent="0.25">
      <c r="A21" s="843" t="s">
        <v>1518</v>
      </c>
      <c r="B21" s="843" t="s">
        <v>1522</v>
      </c>
      <c r="C21" s="843" t="s">
        <v>1519</v>
      </c>
      <c r="D21" s="843" t="s">
        <v>1521</v>
      </c>
      <c r="E21" s="843" t="s">
        <v>1523</v>
      </c>
      <c r="F21" s="843" t="s">
        <v>1520</v>
      </c>
      <c r="G21" s="1300"/>
      <c r="H21" s="826" t="s">
        <v>145</v>
      </c>
      <c r="I21" s="806" t="b">
        <v>0</v>
      </c>
      <c r="J21" s="806" t="b">
        <v>0</v>
      </c>
      <c r="K21" s="806" t="b">
        <v>0</v>
      </c>
      <c r="L21" s="806" t="b">
        <v>0</v>
      </c>
      <c r="M21" s="806" t="b">
        <v>0</v>
      </c>
    </row>
    <row r="22" spans="1:13" ht="63.75" x14ac:dyDescent="0.25">
      <c r="A22" s="843" t="s">
        <v>1518</v>
      </c>
      <c r="B22" s="843" t="s">
        <v>1522</v>
      </c>
      <c r="C22" s="843" t="s">
        <v>1519</v>
      </c>
      <c r="D22" s="843" t="s">
        <v>1521</v>
      </c>
      <c r="E22" s="843" t="s">
        <v>1523</v>
      </c>
      <c r="F22" s="843" t="s">
        <v>1520</v>
      </c>
      <c r="G22" s="1300"/>
      <c r="H22" s="825" t="s">
        <v>1001</v>
      </c>
      <c r="I22" s="808" t="s">
        <v>1000</v>
      </c>
      <c r="J22" s="808" t="s">
        <v>999</v>
      </c>
      <c r="K22" s="808" t="s">
        <v>998</v>
      </c>
      <c r="L22" s="808"/>
      <c r="M22" s="808" t="s">
        <v>997</v>
      </c>
    </row>
    <row r="23" spans="1:13" ht="15" x14ac:dyDescent="0.25">
      <c r="A23" s="843" t="s">
        <v>1518</v>
      </c>
      <c r="B23" s="843" t="s">
        <v>1522</v>
      </c>
      <c r="C23" s="843" t="s">
        <v>1519</v>
      </c>
      <c r="D23" s="843" t="s">
        <v>1521</v>
      </c>
      <c r="E23" s="843" t="s">
        <v>1523</v>
      </c>
      <c r="F23" s="843" t="s">
        <v>1520</v>
      </c>
      <c r="G23" s="1300"/>
      <c r="H23" s="812" t="s">
        <v>144</v>
      </c>
      <c r="I23" s="806" t="b">
        <v>0</v>
      </c>
      <c r="J23" s="806" t="b">
        <v>0</v>
      </c>
      <c r="K23" s="806" t="b">
        <v>0</v>
      </c>
      <c r="L23" s="806" t="b">
        <v>0</v>
      </c>
      <c r="M23" s="806" t="b">
        <v>0</v>
      </c>
    </row>
    <row r="24" spans="1:13" ht="15" x14ac:dyDescent="0.25">
      <c r="A24" s="843" t="s">
        <v>1518</v>
      </c>
      <c r="B24" s="843" t="s">
        <v>1522</v>
      </c>
      <c r="C24" s="843" t="s">
        <v>1519</v>
      </c>
      <c r="D24" s="843" t="s">
        <v>1521</v>
      </c>
      <c r="E24" s="843" t="s">
        <v>1523</v>
      </c>
      <c r="F24" s="843" t="s">
        <v>1520</v>
      </c>
      <c r="G24" s="1300"/>
      <c r="H24" s="812" t="s">
        <v>145</v>
      </c>
      <c r="I24" s="806" t="b">
        <v>0</v>
      </c>
      <c r="J24" s="806" t="b">
        <v>0</v>
      </c>
      <c r="K24" s="806" t="b">
        <v>0</v>
      </c>
      <c r="L24" s="806" t="b">
        <v>0</v>
      </c>
      <c r="M24" s="806" t="b">
        <v>0</v>
      </c>
    </row>
    <row r="25" spans="1:13" ht="51" x14ac:dyDescent="0.25">
      <c r="A25" s="843" t="s">
        <v>1518</v>
      </c>
      <c r="B25" s="843" t="s">
        <v>1522</v>
      </c>
      <c r="C25" s="843" t="s">
        <v>1519</v>
      </c>
      <c r="D25" s="843" t="s">
        <v>1521</v>
      </c>
      <c r="E25" s="843" t="s">
        <v>1523</v>
      </c>
      <c r="F25" s="843" t="s">
        <v>1520</v>
      </c>
      <c r="G25" s="1300"/>
      <c r="H25" s="825" t="s">
        <v>996</v>
      </c>
      <c r="I25" s="808" t="s">
        <v>1512</v>
      </c>
      <c r="J25" s="808"/>
      <c r="K25" s="808" t="s">
        <v>995</v>
      </c>
      <c r="L25" s="808"/>
      <c r="M25" s="808" t="s">
        <v>994</v>
      </c>
    </row>
    <row r="26" spans="1:13" ht="15" x14ac:dyDescent="0.25">
      <c r="A26" s="843" t="s">
        <v>1518</v>
      </c>
      <c r="B26" s="843" t="s">
        <v>1522</v>
      </c>
      <c r="C26" s="843" t="s">
        <v>1519</v>
      </c>
      <c r="D26" s="843" t="s">
        <v>1521</v>
      </c>
      <c r="E26" s="843" t="s">
        <v>1523</v>
      </c>
      <c r="F26" s="843" t="s">
        <v>1520</v>
      </c>
      <c r="G26" s="1300"/>
      <c r="H26" s="827" t="s">
        <v>144</v>
      </c>
      <c r="I26" s="828" t="b">
        <v>0</v>
      </c>
      <c r="J26" s="828" t="b">
        <v>0</v>
      </c>
      <c r="K26" s="828" t="b">
        <v>0</v>
      </c>
      <c r="L26" s="828" t="b">
        <v>0</v>
      </c>
      <c r="M26" s="828" t="b">
        <v>0</v>
      </c>
    </row>
    <row r="27" spans="1:13" ht="15" x14ac:dyDescent="0.25">
      <c r="A27" s="843" t="s">
        <v>1518</v>
      </c>
      <c r="B27" s="843" t="s">
        <v>1522</v>
      </c>
      <c r="C27" s="843" t="s">
        <v>1519</v>
      </c>
      <c r="D27" s="843" t="s">
        <v>1521</v>
      </c>
      <c r="E27" s="843" t="s">
        <v>1523</v>
      </c>
      <c r="F27" s="843" t="s">
        <v>1520</v>
      </c>
      <c r="G27" s="1300"/>
      <c r="H27" s="827" t="s">
        <v>145</v>
      </c>
      <c r="I27" s="828" t="b">
        <v>0</v>
      </c>
      <c r="J27" s="828" t="b">
        <v>0</v>
      </c>
      <c r="K27" s="828" t="b">
        <v>0</v>
      </c>
      <c r="L27" s="828" t="b">
        <v>0</v>
      </c>
      <c r="M27" s="828" t="b">
        <v>0</v>
      </c>
    </row>
    <row r="28" spans="1:13" ht="25.5" x14ac:dyDescent="0.25">
      <c r="A28" s="844"/>
      <c r="B28" s="844"/>
      <c r="C28" s="843" t="s">
        <v>1519</v>
      </c>
      <c r="D28" s="844"/>
      <c r="E28" s="843" t="s">
        <v>1523</v>
      </c>
      <c r="F28" s="844"/>
      <c r="G28" s="1300" t="s">
        <v>993</v>
      </c>
      <c r="H28" s="825" t="s">
        <v>992</v>
      </c>
      <c r="I28" s="829" t="s">
        <v>991</v>
      </c>
      <c r="J28" s="829" t="s">
        <v>990</v>
      </c>
      <c r="K28" s="829" t="s">
        <v>989</v>
      </c>
      <c r="L28" s="829"/>
      <c r="M28" s="829" t="s">
        <v>988</v>
      </c>
    </row>
    <row r="29" spans="1:13" ht="15" x14ac:dyDescent="0.25">
      <c r="A29" s="844"/>
      <c r="B29" s="844"/>
      <c r="C29" s="843" t="s">
        <v>1519</v>
      </c>
      <c r="D29" s="844"/>
      <c r="E29" s="843" t="s">
        <v>1523</v>
      </c>
      <c r="F29" s="844"/>
      <c r="G29" s="1300"/>
      <c r="H29" s="827" t="s">
        <v>144</v>
      </c>
      <c r="I29" s="828" t="b">
        <v>0</v>
      </c>
      <c r="J29" s="828" t="b">
        <v>0</v>
      </c>
      <c r="K29" s="828" t="b">
        <v>0</v>
      </c>
      <c r="L29" s="828" t="b">
        <v>0</v>
      </c>
      <c r="M29" s="828" t="b">
        <v>0</v>
      </c>
    </row>
    <row r="30" spans="1:13" ht="15" x14ac:dyDescent="0.25">
      <c r="A30" s="844"/>
      <c r="B30" s="844"/>
      <c r="C30" s="843" t="s">
        <v>1519</v>
      </c>
      <c r="D30" s="844"/>
      <c r="E30" s="843" t="s">
        <v>1523</v>
      </c>
      <c r="F30" s="844"/>
      <c r="G30" s="1300"/>
      <c r="H30" s="827" t="s">
        <v>145</v>
      </c>
      <c r="I30" s="828" t="b">
        <v>0</v>
      </c>
      <c r="J30" s="828" t="b">
        <v>0</v>
      </c>
      <c r="K30" s="828" t="b">
        <v>0</v>
      </c>
      <c r="L30" s="828" t="b">
        <v>0</v>
      </c>
      <c r="M30" s="828" t="b">
        <v>0</v>
      </c>
    </row>
    <row r="31" spans="1:13" ht="63.75" x14ac:dyDescent="0.25">
      <c r="A31" s="844"/>
      <c r="B31" s="844"/>
      <c r="C31" s="843" t="s">
        <v>1519</v>
      </c>
      <c r="D31" s="844"/>
      <c r="E31" s="843" t="s">
        <v>1523</v>
      </c>
      <c r="F31" s="844"/>
      <c r="G31" s="1300"/>
      <c r="H31" s="825" t="s">
        <v>987</v>
      </c>
      <c r="I31" s="829" t="s">
        <v>191</v>
      </c>
      <c r="J31" s="829" t="s">
        <v>986</v>
      </c>
      <c r="K31" s="829" t="s">
        <v>1175</v>
      </c>
      <c r="L31" s="829"/>
      <c r="M31" s="829" t="s">
        <v>985</v>
      </c>
    </row>
    <row r="32" spans="1:13" ht="15" x14ac:dyDescent="0.25">
      <c r="A32" s="844"/>
      <c r="B32" s="844"/>
      <c r="C32" s="843" t="s">
        <v>1519</v>
      </c>
      <c r="D32" s="844"/>
      <c r="E32" s="843" t="s">
        <v>1523</v>
      </c>
      <c r="F32" s="844"/>
      <c r="G32" s="1300"/>
      <c r="H32" s="827" t="s">
        <v>144</v>
      </c>
      <c r="I32" s="828" t="b">
        <v>0</v>
      </c>
      <c r="J32" s="828" t="b">
        <v>0</v>
      </c>
      <c r="K32" s="828" t="b">
        <v>0</v>
      </c>
      <c r="L32" s="828" t="b">
        <v>0</v>
      </c>
      <c r="M32" s="828" t="b">
        <v>0</v>
      </c>
    </row>
    <row r="33" spans="1:13" ht="15" x14ac:dyDescent="0.25">
      <c r="A33" s="844"/>
      <c r="B33" s="844"/>
      <c r="C33" s="843" t="s">
        <v>1519</v>
      </c>
      <c r="D33" s="844"/>
      <c r="E33" s="843" t="s">
        <v>1523</v>
      </c>
      <c r="F33" s="844"/>
      <c r="G33" s="1300"/>
      <c r="H33" s="827" t="s">
        <v>145</v>
      </c>
      <c r="I33" s="828" t="b">
        <v>0</v>
      </c>
      <c r="J33" s="828" t="b">
        <v>0</v>
      </c>
      <c r="K33" s="828" t="b">
        <v>0</v>
      </c>
      <c r="L33" s="828" t="b">
        <v>0</v>
      </c>
      <c r="M33" s="828" t="b">
        <v>0</v>
      </c>
    </row>
    <row r="34" spans="1:13" ht="51" x14ac:dyDescent="0.25">
      <c r="A34" s="844"/>
      <c r="B34" s="844"/>
      <c r="C34" s="844"/>
      <c r="D34" s="844"/>
      <c r="E34" s="843" t="s">
        <v>1523</v>
      </c>
      <c r="F34" s="844"/>
      <c r="G34" s="1300"/>
      <c r="H34" s="825" t="s">
        <v>984</v>
      </c>
      <c r="I34" s="829" t="s">
        <v>191</v>
      </c>
      <c r="J34" s="829" t="s">
        <v>983</v>
      </c>
      <c r="K34" s="829" t="s">
        <v>1177</v>
      </c>
      <c r="L34" s="829" t="s">
        <v>1176</v>
      </c>
      <c r="M34" s="829" t="s">
        <v>982</v>
      </c>
    </row>
    <row r="35" spans="1:13" ht="15" x14ac:dyDescent="0.25">
      <c r="A35" s="844"/>
      <c r="B35" s="844"/>
      <c r="C35" s="844"/>
      <c r="D35" s="844"/>
      <c r="E35" s="843" t="s">
        <v>1523</v>
      </c>
      <c r="F35" s="844"/>
      <c r="G35" s="1300"/>
      <c r="H35" s="827" t="s">
        <v>144</v>
      </c>
      <c r="I35" s="828" t="b">
        <v>0</v>
      </c>
      <c r="J35" s="828" t="b">
        <v>0</v>
      </c>
      <c r="K35" s="828" t="b">
        <v>0</v>
      </c>
      <c r="L35" s="828" t="b">
        <v>0</v>
      </c>
      <c r="M35" s="828" t="b">
        <v>0</v>
      </c>
    </row>
    <row r="36" spans="1:13" ht="15" x14ac:dyDescent="0.25">
      <c r="A36" s="844"/>
      <c r="B36" s="844"/>
      <c r="C36" s="844"/>
      <c r="D36" s="844"/>
      <c r="E36" s="843" t="s">
        <v>1523</v>
      </c>
      <c r="F36" s="844"/>
      <c r="G36" s="1300"/>
      <c r="H36" s="827" t="s">
        <v>145</v>
      </c>
      <c r="I36" s="830" t="b">
        <v>0</v>
      </c>
      <c r="J36" s="830" t="b">
        <v>0</v>
      </c>
      <c r="K36" s="830" t="b">
        <v>0</v>
      </c>
      <c r="L36" s="830" t="b">
        <v>0</v>
      </c>
      <c r="M36" s="830" t="b">
        <v>0</v>
      </c>
    </row>
    <row r="37" spans="1:13" ht="38.25" x14ac:dyDescent="0.25">
      <c r="A37" s="844"/>
      <c r="B37" s="844"/>
      <c r="C37" s="843" t="s">
        <v>1519</v>
      </c>
      <c r="D37" s="844"/>
      <c r="E37" s="843" t="s">
        <v>1523</v>
      </c>
      <c r="F37" s="844"/>
      <c r="G37" s="1300" t="s">
        <v>981</v>
      </c>
      <c r="H37" s="825" t="s">
        <v>980</v>
      </c>
      <c r="I37" s="829" t="s">
        <v>979</v>
      </c>
      <c r="J37" s="829" t="s">
        <v>978</v>
      </c>
      <c r="K37" s="829" t="s">
        <v>977</v>
      </c>
      <c r="L37" s="829"/>
      <c r="M37" s="829" t="s">
        <v>976</v>
      </c>
    </row>
    <row r="38" spans="1:13" ht="15" x14ac:dyDescent="0.25">
      <c r="A38" s="844"/>
      <c r="B38" s="844"/>
      <c r="C38" s="843" t="s">
        <v>1519</v>
      </c>
      <c r="D38" s="844"/>
      <c r="E38" s="843" t="s">
        <v>1523</v>
      </c>
      <c r="F38" s="844"/>
      <c r="G38" s="1300"/>
      <c r="H38" s="827" t="s">
        <v>144</v>
      </c>
      <c r="I38" s="828" t="b">
        <v>0</v>
      </c>
      <c r="J38" s="828" t="b">
        <v>0</v>
      </c>
      <c r="K38" s="828" t="b">
        <v>0</v>
      </c>
      <c r="L38" s="828" t="b">
        <v>0</v>
      </c>
      <c r="M38" s="828" t="b">
        <v>0</v>
      </c>
    </row>
    <row r="39" spans="1:13" ht="15" x14ac:dyDescent="0.25">
      <c r="A39" s="844"/>
      <c r="B39" s="844"/>
      <c r="C39" s="843" t="s">
        <v>1519</v>
      </c>
      <c r="D39" s="844"/>
      <c r="E39" s="843" t="s">
        <v>1523</v>
      </c>
      <c r="F39" s="844"/>
      <c r="G39" s="1300"/>
      <c r="H39" s="827" t="s">
        <v>145</v>
      </c>
      <c r="I39" s="828" t="b">
        <v>0</v>
      </c>
      <c r="J39" s="828" t="b">
        <v>0</v>
      </c>
      <c r="K39" s="828" t="b">
        <v>0</v>
      </c>
      <c r="L39" s="828" t="b">
        <v>0</v>
      </c>
      <c r="M39" s="828" t="b">
        <v>0</v>
      </c>
    </row>
    <row r="40" spans="1:13" ht="51" x14ac:dyDescent="0.25">
      <c r="A40" s="844"/>
      <c r="B40" s="844"/>
      <c r="C40" s="843" t="s">
        <v>1519</v>
      </c>
      <c r="D40" s="844"/>
      <c r="E40" s="843" t="s">
        <v>1523</v>
      </c>
      <c r="F40" s="844"/>
      <c r="G40" s="1300"/>
      <c r="H40" s="825" t="s">
        <v>975</v>
      </c>
      <c r="I40" s="829" t="s">
        <v>974</v>
      </c>
      <c r="J40" s="829" t="s">
        <v>1174</v>
      </c>
      <c r="K40" s="829" t="s">
        <v>1050</v>
      </c>
      <c r="L40" s="829"/>
      <c r="M40" s="829" t="s">
        <v>973</v>
      </c>
    </row>
    <row r="41" spans="1:13" ht="15" x14ac:dyDescent="0.25">
      <c r="A41" s="844"/>
      <c r="B41" s="844"/>
      <c r="C41" s="843" t="s">
        <v>1519</v>
      </c>
      <c r="D41" s="844"/>
      <c r="E41" s="843" t="s">
        <v>1523</v>
      </c>
      <c r="F41" s="844"/>
      <c r="G41" s="1300"/>
      <c r="H41" s="827" t="s">
        <v>144</v>
      </c>
      <c r="I41" s="828" t="b">
        <v>0</v>
      </c>
      <c r="J41" s="828" t="b">
        <v>0</v>
      </c>
      <c r="K41" s="828" t="b">
        <v>0</v>
      </c>
      <c r="L41" s="828" t="b">
        <v>0</v>
      </c>
      <c r="M41" s="828" t="b">
        <v>0</v>
      </c>
    </row>
    <row r="42" spans="1:13" ht="15" x14ac:dyDescent="0.25">
      <c r="A42" s="844"/>
      <c r="B42" s="844"/>
      <c r="C42" s="843" t="s">
        <v>1519</v>
      </c>
      <c r="D42" s="844"/>
      <c r="E42" s="843" t="s">
        <v>1523</v>
      </c>
      <c r="F42" s="844"/>
      <c r="G42" s="1300"/>
      <c r="H42" s="827" t="s">
        <v>145</v>
      </c>
      <c r="I42" s="828" t="b">
        <v>0</v>
      </c>
      <c r="J42" s="828" t="b">
        <v>0</v>
      </c>
      <c r="K42" s="828" t="b">
        <v>0</v>
      </c>
      <c r="L42" s="828" t="b">
        <v>0</v>
      </c>
      <c r="M42" s="828" t="b">
        <v>0</v>
      </c>
    </row>
    <row r="43" spans="1:13" ht="63.75" x14ac:dyDescent="0.25">
      <c r="A43" s="844"/>
      <c r="B43" s="844"/>
      <c r="C43" s="843" t="s">
        <v>1519</v>
      </c>
      <c r="D43" s="844"/>
      <c r="E43" s="843" t="s">
        <v>1523</v>
      </c>
      <c r="F43" s="844"/>
      <c r="G43" s="1300"/>
      <c r="H43" s="825" t="s">
        <v>972</v>
      </c>
      <c r="I43" s="829" t="s">
        <v>191</v>
      </c>
      <c r="J43" s="829" t="s">
        <v>971</v>
      </c>
      <c r="K43" s="829" t="s">
        <v>970</v>
      </c>
      <c r="L43" s="829"/>
      <c r="M43" s="829" t="s">
        <v>969</v>
      </c>
    </row>
    <row r="44" spans="1:13" ht="15" x14ac:dyDescent="0.25">
      <c r="A44" s="844"/>
      <c r="B44" s="844"/>
      <c r="C44" s="843" t="s">
        <v>1519</v>
      </c>
      <c r="D44" s="844"/>
      <c r="E44" s="843" t="s">
        <v>1523</v>
      </c>
      <c r="F44" s="844"/>
      <c r="G44" s="1300"/>
      <c r="H44" s="827" t="s">
        <v>144</v>
      </c>
      <c r="I44" s="828" t="b">
        <v>0</v>
      </c>
      <c r="J44" s="828" t="b">
        <v>0</v>
      </c>
      <c r="K44" s="828" t="b">
        <v>0</v>
      </c>
      <c r="L44" s="828" t="b">
        <v>0</v>
      </c>
      <c r="M44" s="828" t="b">
        <v>0</v>
      </c>
    </row>
    <row r="45" spans="1:13" ht="15" x14ac:dyDescent="0.25">
      <c r="A45" s="844"/>
      <c r="B45" s="844"/>
      <c r="C45" s="843" t="s">
        <v>1519</v>
      </c>
      <c r="D45" s="844"/>
      <c r="E45" s="843" t="s">
        <v>1523</v>
      </c>
      <c r="F45" s="844"/>
      <c r="G45" s="1300"/>
      <c r="H45" s="827" t="s">
        <v>145</v>
      </c>
      <c r="I45" s="828" t="b">
        <v>0</v>
      </c>
      <c r="J45" s="828" t="b">
        <v>0</v>
      </c>
      <c r="K45" s="828" t="b">
        <v>0</v>
      </c>
      <c r="L45" s="828" t="b">
        <v>0</v>
      </c>
      <c r="M45" s="828" t="b">
        <v>0</v>
      </c>
    </row>
    <row r="46" spans="1:13" ht="76.5" x14ac:dyDescent="0.25">
      <c r="A46" s="844"/>
      <c r="B46" s="844"/>
      <c r="C46" s="843" t="s">
        <v>1519</v>
      </c>
      <c r="D46" s="844"/>
      <c r="E46" s="843" t="s">
        <v>1523</v>
      </c>
      <c r="F46" s="843" t="s">
        <v>1520</v>
      </c>
      <c r="G46" s="1300" t="s">
        <v>968</v>
      </c>
      <c r="H46" s="825" t="s">
        <v>967</v>
      </c>
      <c r="I46" s="829" t="s">
        <v>966</v>
      </c>
      <c r="J46" s="829" t="s">
        <v>965</v>
      </c>
      <c r="K46" s="829" t="s">
        <v>964</v>
      </c>
      <c r="L46" s="829" t="s">
        <v>963</v>
      </c>
      <c r="M46" s="829" t="s">
        <v>962</v>
      </c>
    </row>
    <row r="47" spans="1:13" ht="15" x14ac:dyDescent="0.25">
      <c r="A47" s="844"/>
      <c r="B47" s="844"/>
      <c r="C47" s="843" t="s">
        <v>1519</v>
      </c>
      <c r="D47" s="844"/>
      <c r="E47" s="843" t="s">
        <v>1523</v>
      </c>
      <c r="F47" s="843" t="s">
        <v>1520</v>
      </c>
      <c r="G47" s="1300"/>
      <c r="H47" s="827" t="s">
        <v>144</v>
      </c>
      <c r="I47" s="828" t="b">
        <v>0</v>
      </c>
      <c r="J47" s="828" t="b">
        <v>0</v>
      </c>
      <c r="K47" s="828" t="b">
        <v>0</v>
      </c>
      <c r="L47" s="828" t="b">
        <v>0</v>
      </c>
      <c r="M47" s="828" t="b">
        <v>0</v>
      </c>
    </row>
    <row r="48" spans="1:13" ht="15" x14ac:dyDescent="0.25">
      <c r="A48" s="844"/>
      <c r="B48" s="844"/>
      <c r="C48" s="843" t="s">
        <v>1519</v>
      </c>
      <c r="D48" s="844"/>
      <c r="E48" s="843" t="s">
        <v>1523</v>
      </c>
      <c r="F48" s="843" t="s">
        <v>1520</v>
      </c>
      <c r="G48" s="1300"/>
      <c r="H48" s="827" t="s">
        <v>145</v>
      </c>
      <c r="I48" s="828" t="b">
        <v>0</v>
      </c>
      <c r="J48" s="828" t="b">
        <v>0</v>
      </c>
      <c r="K48" s="828" t="b">
        <v>0</v>
      </c>
      <c r="L48" s="828" t="b">
        <v>0</v>
      </c>
      <c r="M48" s="828" t="b">
        <v>0</v>
      </c>
    </row>
    <row r="49" spans="1:14" ht="38.25" x14ac:dyDescent="0.25">
      <c r="A49" s="844"/>
      <c r="B49" s="844"/>
      <c r="C49" s="843" t="s">
        <v>1519</v>
      </c>
      <c r="D49" s="844"/>
      <c r="E49" s="843" t="s">
        <v>1523</v>
      </c>
      <c r="F49" s="844"/>
      <c r="G49" s="1300"/>
      <c r="H49" s="825" t="s">
        <v>961</v>
      </c>
      <c r="I49" s="829" t="s">
        <v>960</v>
      </c>
      <c r="J49" s="829" t="s">
        <v>959</v>
      </c>
      <c r="K49" s="829" t="s">
        <v>958</v>
      </c>
      <c r="L49" s="829"/>
      <c r="M49" s="829" t="s">
        <v>957</v>
      </c>
    </row>
    <row r="50" spans="1:14" ht="15" x14ac:dyDescent="0.25">
      <c r="A50" s="844"/>
      <c r="B50" s="844"/>
      <c r="C50" s="843" t="s">
        <v>1519</v>
      </c>
      <c r="D50" s="844"/>
      <c r="E50" s="843" t="s">
        <v>1523</v>
      </c>
      <c r="F50" s="844"/>
      <c r="G50" s="1300"/>
      <c r="H50" s="827" t="s">
        <v>144</v>
      </c>
      <c r="I50" s="828" t="b">
        <v>0</v>
      </c>
      <c r="J50" s="828" t="b">
        <v>0</v>
      </c>
      <c r="K50" s="828" t="b">
        <v>0</v>
      </c>
      <c r="L50" s="828" t="b">
        <v>0</v>
      </c>
      <c r="M50" s="828" t="b">
        <v>0</v>
      </c>
    </row>
    <row r="51" spans="1:14" ht="15" x14ac:dyDescent="0.25">
      <c r="A51" s="844"/>
      <c r="B51" s="844"/>
      <c r="C51" s="843" t="s">
        <v>1519</v>
      </c>
      <c r="D51" s="844"/>
      <c r="E51" s="843" t="s">
        <v>1523</v>
      </c>
      <c r="F51" s="844"/>
      <c r="G51" s="1300"/>
      <c r="H51" s="827" t="s">
        <v>145</v>
      </c>
      <c r="I51" s="828" t="b">
        <v>0</v>
      </c>
      <c r="J51" s="828" t="b">
        <v>0</v>
      </c>
      <c r="K51" s="828" t="b">
        <v>0</v>
      </c>
      <c r="L51" s="828" t="b">
        <v>0</v>
      </c>
      <c r="M51" s="828" t="b">
        <v>0</v>
      </c>
    </row>
    <row r="52" spans="1:14" ht="102" x14ac:dyDescent="0.25">
      <c r="A52" s="844"/>
      <c r="B52" s="844"/>
      <c r="C52" s="844"/>
      <c r="D52" s="844"/>
      <c r="E52" s="843" t="s">
        <v>1523</v>
      </c>
      <c r="F52" s="844"/>
      <c r="G52" s="1300"/>
      <c r="H52" s="825" t="s">
        <v>956</v>
      </c>
      <c r="I52" s="829" t="s">
        <v>955</v>
      </c>
      <c r="J52" s="829" t="s">
        <v>954</v>
      </c>
      <c r="K52" s="829" t="s">
        <v>953</v>
      </c>
      <c r="L52" s="829"/>
      <c r="M52" s="829" t="s">
        <v>952</v>
      </c>
    </row>
    <row r="53" spans="1:14" ht="15" x14ac:dyDescent="0.25">
      <c r="A53" s="844"/>
      <c r="B53" s="844"/>
      <c r="C53" s="844"/>
      <c r="D53" s="844"/>
      <c r="E53" s="843" t="s">
        <v>1523</v>
      </c>
      <c r="F53" s="844"/>
      <c r="G53" s="1300"/>
      <c r="H53" s="827" t="s">
        <v>144</v>
      </c>
      <c r="I53" s="828" t="b">
        <v>0</v>
      </c>
      <c r="J53" s="828" t="b">
        <v>0</v>
      </c>
      <c r="K53" s="828" t="b">
        <v>0</v>
      </c>
      <c r="L53" s="828" t="b">
        <v>0</v>
      </c>
      <c r="M53" s="828" t="b">
        <v>0</v>
      </c>
    </row>
    <row r="54" spans="1:14" ht="15" x14ac:dyDescent="0.25">
      <c r="A54" s="844"/>
      <c r="B54" s="844"/>
      <c r="C54" s="844"/>
      <c r="D54" s="844"/>
      <c r="E54" s="843" t="s">
        <v>1523</v>
      </c>
      <c r="F54" s="844"/>
      <c r="G54" s="1300"/>
      <c r="H54" s="827" t="s">
        <v>145</v>
      </c>
      <c r="I54" s="828" t="b">
        <v>0</v>
      </c>
      <c r="J54" s="828" t="b">
        <v>0</v>
      </c>
      <c r="K54" s="828" t="b">
        <v>0</v>
      </c>
      <c r="L54" s="828" t="b">
        <v>0</v>
      </c>
      <c r="M54" s="828" t="b">
        <v>0</v>
      </c>
    </row>
    <row r="55" spans="1:14" ht="76.5" x14ac:dyDescent="0.25">
      <c r="A55" s="844"/>
      <c r="B55" s="844"/>
      <c r="C55" s="844"/>
      <c r="D55" s="844"/>
      <c r="E55" s="843" t="s">
        <v>1523</v>
      </c>
      <c r="F55" s="844"/>
      <c r="G55" s="1300"/>
      <c r="H55" s="825" t="s">
        <v>951</v>
      </c>
      <c r="I55" s="829" t="s">
        <v>950</v>
      </c>
      <c r="J55" s="829" t="s">
        <v>949</v>
      </c>
      <c r="K55" s="829" t="s">
        <v>948</v>
      </c>
      <c r="L55" s="829" t="s">
        <v>947</v>
      </c>
      <c r="M55" s="829" t="s">
        <v>946</v>
      </c>
    </row>
    <row r="56" spans="1:14" ht="15" x14ac:dyDescent="0.25">
      <c r="A56" s="844"/>
      <c r="B56" s="844"/>
      <c r="C56" s="844"/>
      <c r="D56" s="844"/>
      <c r="E56" s="843" t="s">
        <v>1523</v>
      </c>
      <c r="F56" s="844"/>
      <c r="G56" s="1300"/>
      <c r="H56" s="831" t="s">
        <v>144</v>
      </c>
      <c r="I56" s="828" t="b">
        <v>0</v>
      </c>
      <c r="J56" s="828" t="b">
        <v>0</v>
      </c>
      <c r="K56" s="828" t="b">
        <v>0</v>
      </c>
      <c r="L56" s="828" t="b">
        <v>0</v>
      </c>
      <c r="M56" s="828" t="b">
        <v>0</v>
      </c>
    </row>
    <row r="57" spans="1:14" ht="15" x14ac:dyDescent="0.25">
      <c r="A57" s="844"/>
      <c r="B57" s="844"/>
      <c r="C57" s="844"/>
      <c r="D57" s="844"/>
      <c r="E57" s="843" t="s">
        <v>1523</v>
      </c>
      <c r="F57" s="844"/>
      <c r="G57" s="1300"/>
      <c r="H57" s="831" t="s">
        <v>145</v>
      </c>
      <c r="I57" s="828" t="b">
        <v>0</v>
      </c>
      <c r="J57" s="828" t="b">
        <v>0</v>
      </c>
      <c r="K57" s="828" t="b">
        <v>0</v>
      </c>
      <c r="L57" s="828" t="b">
        <v>0</v>
      </c>
      <c r="M57" s="828" t="b">
        <v>0</v>
      </c>
    </row>
    <row r="64" spans="1:14" x14ac:dyDescent="0.25">
      <c r="N64" s="840"/>
    </row>
    <row r="79" spans="14:14" x14ac:dyDescent="0.25">
      <c r="N79" s="840"/>
    </row>
    <row r="80" spans="14:14" x14ac:dyDescent="0.25">
      <c r="N80" s="740"/>
    </row>
    <row r="81" spans="14:14" x14ac:dyDescent="0.25">
      <c r="N81" s="740"/>
    </row>
  </sheetData>
  <sheetProtection sheet="1" formatColumns="0" formatRows="0"/>
  <autoFilter ref="A3:M57" xr:uid="{00000000-0001-0000-0800-000000000000}"/>
  <mergeCells count="8">
    <mergeCell ref="G46:G57"/>
    <mergeCell ref="I2:M2"/>
    <mergeCell ref="G4:G15"/>
    <mergeCell ref="J1:L1"/>
    <mergeCell ref="A1:F2"/>
    <mergeCell ref="G16:G27"/>
    <mergeCell ref="G28:G36"/>
    <mergeCell ref="G37:G45"/>
  </mergeCells>
  <conditionalFormatting sqref="I4:M4">
    <cfRule type="expression" dxfId="408" priority="209">
      <formula>I6=TRUE</formula>
    </cfRule>
    <cfRule type="expression" dxfId="407" priority="208">
      <formula>+COUNTIF(I5:I6,"TRUE")&gt;1</formula>
    </cfRule>
    <cfRule type="expression" dxfId="406" priority="207">
      <formula>+COUNTIF($I$5:$M$5,"TRUE")&gt;1</formula>
    </cfRule>
    <cfRule type="expression" dxfId="405" priority="206">
      <formula>+COUNTIF($I$6:$M$6,"TRUE")&gt;1</formula>
    </cfRule>
    <cfRule type="expression" dxfId="404" priority="210">
      <formula>I5=TRUE</formula>
    </cfRule>
  </conditionalFormatting>
  <conditionalFormatting sqref="I5:M5">
    <cfRule type="expression" dxfId="403" priority="205">
      <formula>I5=FALSE</formula>
    </cfRule>
    <cfRule type="expression" dxfId="402" priority="204">
      <formula>I5=TRUE</formula>
    </cfRule>
    <cfRule type="expression" dxfId="401" priority="200">
      <formula>+COUNTIF($I$5:$M$5,TRUE)&gt;1</formula>
    </cfRule>
  </conditionalFormatting>
  <conditionalFormatting sqref="I6:M6">
    <cfRule type="expression" dxfId="400" priority="203">
      <formula>I6=TRUE</formula>
    </cfRule>
    <cfRule type="expression" dxfId="399" priority="202">
      <formula>I6=FALSE</formula>
    </cfRule>
    <cfRule type="expression" dxfId="398" priority="201">
      <formula>+COUNTIF($I$6:$M$6,"TRUE")&gt;1</formula>
    </cfRule>
  </conditionalFormatting>
  <conditionalFormatting sqref="I7:M7">
    <cfRule type="expression" dxfId="397" priority="199">
      <formula>I8=TRUE</formula>
    </cfRule>
    <cfRule type="expression" dxfId="396" priority="198">
      <formula>I9=TRUE</formula>
    </cfRule>
    <cfRule type="expression" dxfId="395" priority="197">
      <formula>+COUNTIF(I8:I9,"TRUE")&gt;1</formula>
    </cfRule>
    <cfRule type="expression" dxfId="394" priority="196">
      <formula>+COUNTIF($I$8:$M$8,"TRUE")&gt;1</formula>
    </cfRule>
    <cfRule type="expression" dxfId="393" priority="195">
      <formula>+COUNTIF($I$9:$M$9,"TRUE")&gt;1</formula>
    </cfRule>
  </conditionalFormatting>
  <conditionalFormatting sqref="I8:M8">
    <cfRule type="expression" dxfId="392" priority="194">
      <formula>I8=FALSE</formula>
    </cfRule>
    <cfRule type="expression" dxfId="391" priority="193">
      <formula>I8=TRUE</formula>
    </cfRule>
    <cfRule type="expression" dxfId="390" priority="189">
      <formula>+COUNTIF($I$8:$M$8,TRUE)&gt;1</formula>
    </cfRule>
  </conditionalFormatting>
  <conditionalFormatting sqref="I9:M9">
    <cfRule type="expression" dxfId="389" priority="192">
      <formula>I9=TRUE</formula>
    </cfRule>
    <cfRule type="expression" dxfId="388" priority="191">
      <formula>I9=FALSE</formula>
    </cfRule>
    <cfRule type="expression" dxfId="387" priority="190">
      <formula>+COUNTIF($I$9:$M$9,"TRUE")&gt;1</formula>
    </cfRule>
  </conditionalFormatting>
  <conditionalFormatting sqref="I10:M10">
    <cfRule type="expression" dxfId="386" priority="188">
      <formula>I11=TRUE</formula>
    </cfRule>
    <cfRule type="expression" dxfId="385" priority="187">
      <formula>I12=TRUE</formula>
    </cfRule>
    <cfRule type="expression" dxfId="384" priority="186">
      <formula>+COUNTIF(I11:I12,"TRUE")&gt;1</formula>
    </cfRule>
    <cfRule type="expression" dxfId="383" priority="185">
      <formula>+COUNTIF($I$11:$M$11,"TRUE")&gt;1</formula>
    </cfRule>
    <cfRule type="expression" dxfId="382" priority="184">
      <formula>+COUNTIF($I$12:$M$12,"TRUE")&gt;1</formula>
    </cfRule>
  </conditionalFormatting>
  <conditionalFormatting sqref="I11:M11">
    <cfRule type="expression" dxfId="381" priority="182">
      <formula>I11=TRUE</formula>
    </cfRule>
    <cfRule type="expression" dxfId="380" priority="178">
      <formula>+COUNTIF($I$11:$M$11,TRUE)&gt;1</formula>
    </cfRule>
    <cfRule type="expression" dxfId="379" priority="183">
      <formula>I11=FALSE</formula>
    </cfRule>
  </conditionalFormatting>
  <conditionalFormatting sqref="I12:M12">
    <cfRule type="expression" dxfId="378" priority="181">
      <formula>I12=TRUE</formula>
    </cfRule>
    <cfRule type="expression" dxfId="377" priority="180">
      <formula>I12=FALSE</formula>
    </cfRule>
    <cfRule type="expression" dxfId="376" priority="179">
      <formula>+COUNTIF($I$12:$M$12,"TRUE")&gt;1</formula>
    </cfRule>
  </conditionalFormatting>
  <conditionalFormatting sqref="I13:M13">
    <cfRule type="expression" dxfId="375" priority="177">
      <formula>I14=TRUE</formula>
    </cfRule>
    <cfRule type="expression" dxfId="374" priority="176">
      <formula>I15=TRUE</formula>
    </cfRule>
    <cfRule type="expression" dxfId="373" priority="175">
      <formula>+COUNTIF(I14:I15,"TRUE")&gt;1</formula>
    </cfRule>
    <cfRule type="expression" dxfId="372" priority="174">
      <formula>+COUNTIF($I$14:$M$14,"TRUE")&gt;1</formula>
    </cfRule>
    <cfRule type="expression" dxfId="371" priority="173">
      <formula>+COUNTIF($I$15:$M$15,"TRUE")&gt;1</formula>
    </cfRule>
  </conditionalFormatting>
  <conditionalFormatting sqref="I14:M14">
    <cfRule type="expression" dxfId="370" priority="172">
      <formula>I14=FALSE</formula>
    </cfRule>
    <cfRule type="expression" dxfId="369" priority="171">
      <formula>I14=TRUE</formula>
    </cfRule>
    <cfRule type="expression" dxfId="368" priority="167">
      <formula>+COUNTIF($I$14:$M$14,TRUE)&gt;1</formula>
    </cfRule>
  </conditionalFormatting>
  <conditionalFormatting sqref="I15:M15">
    <cfRule type="expression" dxfId="367" priority="170">
      <formula>I15=TRUE</formula>
    </cfRule>
    <cfRule type="expression" dxfId="366" priority="169">
      <formula>I15=FALSE</formula>
    </cfRule>
    <cfRule type="expression" dxfId="365" priority="168">
      <formula>+COUNTIF($I$15:$M$15,"TRUE")&gt;1</formula>
    </cfRule>
  </conditionalFormatting>
  <conditionalFormatting sqref="I16:M16">
    <cfRule type="expression" dxfId="364" priority="166">
      <formula>I17=TRUE</formula>
    </cfRule>
    <cfRule type="expression" dxfId="363" priority="165">
      <formula>I18=TRUE</formula>
    </cfRule>
    <cfRule type="expression" dxfId="362" priority="164">
      <formula>+COUNTIF(I17:I18,"TRUE")&gt;1</formula>
    </cfRule>
    <cfRule type="expression" dxfId="361" priority="163">
      <formula>+COUNTIF($I$17:$M$17,"TRUE")&gt;1</formula>
    </cfRule>
    <cfRule type="expression" dxfId="360" priority="162">
      <formula>+COUNTIF($I$18:$M$18,"TRUE")&gt;1</formula>
    </cfRule>
  </conditionalFormatting>
  <conditionalFormatting sqref="I17:M17">
    <cfRule type="expression" dxfId="359" priority="161">
      <formula>I17=FALSE</formula>
    </cfRule>
    <cfRule type="expression" dxfId="358" priority="160">
      <formula>I17=TRUE</formula>
    </cfRule>
    <cfRule type="expression" dxfId="357" priority="156">
      <formula>+COUNTIF($I$17:$M$17,TRUE)&gt;1</formula>
    </cfRule>
  </conditionalFormatting>
  <conditionalFormatting sqref="I18:M18">
    <cfRule type="expression" dxfId="356" priority="157">
      <formula>+COUNTIF($I$18:$M$18,"TRUE")&gt;1</formula>
    </cfRule>
    <cfRule type="expression" dxfId="355" priority="159">
      <formula>I18=TRUE</formula>
    </cfRule>
    <cfRule type="expression" dxfId="354" priority="158">
      <formula>I18=FALSE</formula>
    </cfRule>
  </conditionalFormatting>
  <conditionalFormatting sqref="I19:M19">
    <cfRule type="expression" dxfId="353" priority="154">
      <formula>I21=TRUE</formula>
    </cfRule>
    <cfRule type="expression" dxfId="352" priority="153">
      <formula>+COUNTIF(I20:I21,"TRUE")&gt;1</formula>
    </cfRule>
    <cfRule type="expression" dxfId="351" priority="152">
      <formula>+COUNTIF($I$20:$M$20,"TRUE")&gt;1</formula>
    </cfRule>
    <cfRule type="expression" dxfId="350" priority="151">
      <formula>+COUNTIF($I$21:$M$21,"TRUE")&gt;1</formula>
    </cfRule>
    <cfRule type="expression" dxfId="349" priority="155">
      <formula>I20=TRUE</formula>
    </cfRule>
  </conditionalFormatting>
  <conditionalFormatting sqref="I20:M20">
    <cfRule type="expression" dxfId="348" priority="150">
      <formula>I20=FALSE</formula>
    </cfRule>
    <cfRule type="expression" dxfId="347" priority="149">
      <formula>I20=TRUE</formula>
    </cfRule>
    <cfRule type="expression" dxfId="346" priority="145">
      <formula>+COUNTIF($I$20:$M$20,TRUE)&gt;1</formula>
    </cfRule>
  </conditionalFormatting>
  <conditionalFormatting sqref="I21:M21">
    <cfRule type="expression" dxfId="345" priority="148">
      <formula>I21=TRUE</formula>
    </cfRule>
    <cfRule type="expression" dxfId="344" priority="147">
      <formula>I21=FALSE</formula>
    </cfRule>
    <cfRule type="expression" dxfId="343" priority="146">
      <formula>+COUNTIF($I$21:$M$21,"TRUE")&gt;1</formula>
    </cfRule>
  </conditionalFormatting>
  <conditionalFormatting sqref="I22:M22">
    <cfRule type="expression" dxfId="342" priority="144">
      <formula>I23=TRUE</formula>
    </cfRule>
    <cfRule type="expression" dxfId="341" priority="143">
      <formula>I24=TRUE</formula>
    </cfRule>
    <cfRule type="expression" dxfId="340" priority="142">
      <formula>+COUNTIF(I23:I24,"TRUE")&gt;1</formula>
    </cfRule>
    <cfRule type="expression" dxfId="339" priority="141">
      <formula>+COUNTIF($I$23:$M$23,"TRUE")&gt;1</formula>
    </cfRule>
    <cfRule type="expression" dxfId="338" priority="140">
      <formula>+COUNTIF($I$24:$M$24,"TRUE")&gt;1</formula>
    </cfRule>
  </conditionalFormatting>
  <conditionalFormatting sqref="I23:M23">
    <cfRule type="expression" dxfId="337" priority="139">
      <formula>I23=FALSE</formula>
    </cfRule>
    <cfRule type="expression" dxfId="336" priority="138">
      <formula>I23=TRUE</formula>
    </cfRule>
    <cfRule type="expression" dxfId="335" priority="134">
      <formula>+COUNTIF($I$23:$M$23,TRUE)&gt;1</formula>
    </cfRule>
  </conditionalFormatting>
  <conditionalFormatting sqref="I24:M24">
    <cfRule type="expression" dxfId="334" priority="137">
      <formula>I24=TRUE</formula>
    </cfRule>
    <cfRule type="expression" dxfId="333" priority="136">
      <formula>I24=FALSE</formula>
    </cfRule>
    <cfRule type="expression" dxfId="332" priority="135">
      <formula>+COUNTIF($I$24:$M$24,"TRUE")&gt;1</formula>
    </cfRule>
  </conditionalFormatting>
  <conditionalFormatting sqref="I25:M25">
    <cfRule type="expression" dxfId="331" priority="133">
      <formula>I26=TRUE</formula>
    </cfRule>
    <cfRule type="expression" dxfId="330" priority="130">
      <formula>+COUNTIF($I$26:$M$26,"TRUE")&gt;1</formula>
    </cfRule>
    <cfRule type="expression" dxfId="329" priority="132">
      <formula>I27=TRUE</formula>
    </cfRule>
    <cfRule type="expression" dxfId="328" priority="129">
      <formula>+COUNTIF($I$27:$M$27,"TRUE")&gt;1</formula>
    </cfRule>
    <cfRule type="expression" dxfId="327" priority="131">
      <formula>+COUNTIF(I26:I27,"TRUE")&gt;1</formula>
    </cfRule>
  </conditionalFormatting>
  <conditionalFormatting sqref="I26:M26">
    <cfRule type="expression" dxfId="326" priority="127">
      <formula>I26=TRUE</formula>
    </cfRule>
    <cfRule type="expression" dxfId="325" priority="123">
      <formula>+COUNTIF($I$26:$M$26,TRUE)&gt;1</formula>
    </cfRule>
    <cfRule type="expression" dxfId="324" priority="128">
      <formula>I26=FALSE</formula>
    </cfRule>
  </conditionalFormatting>
  <conditionalFormatting sqref="I27:M27">
    <cfRule type="expression" dxfId="323" priority="126">
      <formula>I27=TRUE</formula>
    </cfRule>
    <cfRule type="expression" dxfId="322" priority="125">
      <formula>I27=FALSE</formula>
    </cfRule>
    <cfRule type="expression" dxfId="321" priority="124">
      <formula>+COUNTIF($I$27:$M$27,"TRUE")&gt;1</formula>
    </cfRule>
  </conditionalFormatting>
  <conditionalFormatting sqref="I28:M28">
    <cfRule type="expression" dxfId="320" priority="122">
      <formula>I29=TRUE</formula>
    </cfRule>
    <cfRule type="expression" dxfId="319" priority="121">
      <formula>I30=TRUE</formula>
    </cfRule>
    <cfRule type="expression" dxfId="318" priority="120">
      <formula>+COUNTIF(I29:I30,"TRUE")&gt;1</formula>
    </cfRule>
    <cfRule type="expression" dxfId="317" priority="118">
      <formula>+COUNTIF($I$30:$M$30,"TRUE")&gt;1</formula>
    </cfRule>
    <cfRule type="expression" dxfId="316" priority="119">
      <formula>+COUNTIF($I$29:$M$29,"TRUE")&gt;1</formula>
    </cfRule>
  </conditionalFormatting>
  <conditionalFormatting sqref="I29:M29">
    <cfRule type="expression" dxfId="315" priority="117">
      <formula>I29=FALSE</formula>
    </cfRule>
    <cfRule type="expression" dxfId="314" priority="116">
      <formula>I29=TRUE</formula>
    </cfRule>
    <cfRule type="expression" dxfId="313" priority="112">
      <formula>+COUNTIF($I$29:$M$29,TRUE)&gt;1</formula>
    </cfRule>
  </conditionalFormatting>
  <conditionalFormatting sqref="I30:M30">
    <cfRule type="expression" dxfId="312" priority="115">
      <formula>I30=TRUE</formula>
    </cfRule>
    <cfRule type="expression" dxfId="311" priority="114">
      <formula>I30=FALSE</formula>
    </cfRule>
    <cfRule type="expression" dxfId="310" priority="113">
      <formula>+COUNTIF($I$30:$M$30,"TRUE")&gt;1</formula>
    </cfRule>
  </conditionalFormatting>
  <conditionalFormatting sqref="I31:M31">
    <cfRule type="expression" dxfId="309" priority="111">
      <formula>I32=TRUE</formula>
    </cfRule>
    <cfRule type="expression" dxfId="308" priority="110">
      <formula>I33=TRUE</formula>
    </cfRule>
    <cfRule type="expression" dxfId="307" priority="107">
      <formula>+COUNTIF($I$33:$M$33,"TRUE")&gt;1</formula>
    </cfRule>
    <cfRule type="expression" dxfId="306" priority="109">
      <formula>+COUNTIF(I32:I33,"TRUE")&gt;1</formula>
    </cfRule>
    <cfRule type="expression" dxfId="305" priority="108">
      <formula>+COUNTIF($I$32:$M$32,"TRUE")&gt;1</formula>
    </cfRule>
  </conditionalFormatting>
  <conditionalFormatting sqref="I32:M32">
    <cfRule type="expression" dxfId="304" priority="105">
      <formula>I32=TRUE</formula>
    </cfRule>
    <cfRule type="expression" dxfId="303" priority="106">
      <formula>I32=FALSE</formula>
    </cfRule>
    <cfRule type="expression" dxfId="302" priority="101">
      <formula>+COUNTIF($I$32:$M$32,TRUE)&gt;1</formula>
    </cfRule>
  </conditionalFormatting>
  <conditionalFormatting sqref="I33:M33">
    <cfRule type="expression" dxfId="301" priority="103">
      <formula>I33=FALSE</formula>
    </cfRule>
    <cfRule type="expression" dxfId="300" priority="102">
      <formula>+COUNTIF($I$33:$M$33,"TRUE")&gt;1</formula>
    </cfRule>
    <cfRule type="expression" dxfId="299" priority="104">
      <formula>I33=TRUE</formula>
    </cfRule>
  </conditionalFormatting>
  <conditionalFormatting sqref="I34:M34">
    <cfRule type="expression" dxfId="298" priority="100">
      <formula>I35=TRUE</formula>
    </cfRule>
    <cfRule type="expression" dxfId="297" priority="99">
      <formula>I36=TRUE</formula>
    </cfRule>
    <cfRule type="expression" dxfId="296" priority="98">
      <formula>+COUNTIF(I35:I36,"TRUE")&gt;1</formula>
    </cfRule>
    <cfRule type="expression" dxfId="295" priority="97">
      <formula>+COUNTIF($I$35:$M$35,"TRUE")&gt;1</formula>
    </cfRule>
    <cfRule type="expression" dxfId="294" priority="96">
      <formula>+COUNTIF($I$36:$M$36,"TRUE")&gt;1</formula>
    </cfRule>
  </conditionalFormatting>
  <conditionalFormatting sqref="I35:M35">
    <cfRule type="expression" dxfId="293" priority="95">
      <formula>I35=FALSE</formula>
    </cfRule>
    <cfRule type="expression" dxfId="292" priority="94">
      <formula>I35=TRUE</formula>
    </cfRule>
    <cfRule type="expression" dxfId="291" priority="90">
      <formula>+COUNTIF($I$35:$M$35,TRUE)&gt;1</formula>
    </cfRule>
  </conditionalFormatting>
  <conditionalFormatting sqref="I36:M36">
    <cfRule type="expression" dxfId="290" priority="93">
      <formula>I36=TRUE</formula>
    </cfRule>
    <cfRule type="expression" dxfId="289" priority="92">
      <formula>I36=FALSE</formula>
    </cfRule>
    <cfRule type="expression" dxfId="288" priority="91">
      <formula>+COUNTIF($I$36:$M$36,"TRUE")&gt;1</formula>
    </cfRule>
  </conditionalFormatting>
  <conditionalFormatting sqref="I37:M37">
    <cfRule type="expression" dxfId="287" priority="89">
      <formula>I38=TRUE</formula>
    </cfRule>
    <cfRule type="expression" dxfId="286" priority="88">
      <formula>I39=TRUE</formula>
    </cfRule>
    <cfRule type="expression" dxfId="285" priority="87">
      <formula>+COUNTIF(I38:I39,"TRUE")&gt;1</formula>
    </cfRule>
    <cfRule type="expression" dxfId="284" priority="86">
      <formula>+COUNTIF($I$38:$M$38,"TRUE")&gt;1</formula>
    </cfRule>
    <cfRule type="expression" dxfId="283" priority="85">
      <formula>+COUNTIF($I$39:$M$39,"TRUE")&gt;1</formula>
    </cfRule>
  </conditionalFormatting>
  <conditionalFormatting sqref="I38:M38">
    <cfRule type="expression" dxfId="282" priority="84">
      <formula>I38=FALSE</formula>
    </cfRule>
    <cfRule type="expression" dxfId="281" priority="83">
      <formula>I38=TRUE</formula>
    </cfRule>
    <cfRule type="expression" dxfId="280" priority="79">
      <formula>+COUNTIF($I$38:$M$38,TRUE)&gt;1</formula>
    </cfRule>
  </conditionalFormatting>
  <conditionalFormatting sqref="I39:M39">
    <cfRule type="expression" dxfId="279" priority="82">
      <formula>I39=TRUE</formula>
    </cfRule>
    <cfRule type="expression" dxfId="278" priority="81">
      <formula>I39=FALSE</formula>
    </cfRule>
    <cfRule type="expression" dxfId="277" priority="80">
      <formula>+COUNTIF($I$39:$M$39,"TRUE")&gt;1</formula>
    </cfRule>
  </conditionalFormatting>
  <conditionalFormatting sqref="I40:M40">
    <cfRule type="expression" dxfId="276" priority="77">
      <formula>I42=TRUE</formula>
    </cfRule>
    <cfRule type="expression" dxfId="275" priority="76">
      <formula>+COUNTIF(I41:I42,"TRUE")&gt;1</formula>
    </cfRule>
    <cfRule type="expression" dxfId="274" priority="75">
      <formula>+COUNTIF($I$41:$M$41,"TRUE")&gt;1</formula>
    </cfRule>
    <cfRule type="expression" dxfId="273" priority="74">
      <formula>+COUNTIF($I$42:$M$42,"TRUE")&gt;1</formula>
    </cfRule>
    <cfRule type="expression" dxfId="272" priority="78">
      <formula>I41=TRUE</formula>
    </cfRule>
  </conditionalFormatting>
  <conditionalFormatting sqref="I41:M41">
    <cfRule type="expression" dxfId="271" priority="72">
      <formula>I41=TRUE</formula>
    </cfRule>
    <cfRule type="expression" dxfId="270" priority="68">
      <formula>+COUNTIF($I$41:$M$41,TRUE)&gt;1</formula>
    </cfRule>
    <cfRule type="expression" dxfId="269" priority="73">
      <formula>I41=FALSE</formula>
    </cfRule>
  </conditionalFormatting>
  <conditionalFormatting sqref="I42:M42">
    <cfRule type="expression" dxfId="268" priority="71">
      <formula>I42=TRUE</formula>
    </cfRule>
    <cfRule type="expression" dxfId="267" priority="70">
      <formula>I42=FALSE</formula>
    </cfRule>
    <cfRule type="expression" dxfId="266" priority="69">
      <formula>+COUNTIF($I$42:$M$42,"TRUE")&gt;1</formula>
    </cfRule>
  </conditionalFormatting>
  <conditionalFormatting sqref="I43:M43">
    <cfRule type="expression" dxfId="265" priority="67">
      <formula>I44=TRUE</formula>
    </cfRule>
    <cfRule type="expression" dxfId="264" priority="66">
      <formula>I45=TRUE</formula>
    </cfRule>
    <cfRule type="expression" dxfId="263" priority="65">
      <formula>+COUNTIF(I44:I45,"TRUE")&gt;1</formula>
    </cfRule>
    <cfRule type="expression" dxfId="262" priority="64">
      <formula>+COUNTIF($I$44:$M$44,"TRUE")&gt;1</formula>
    </cfRule>
    <cfRule type="expression" dxfId="261" priority="63">
      <formula>+COUNTIF($I$45:$M$45,"TRUE")&gt;1</formula>
    </cfRule>
  </conditionalFormatting>
  <conditionalFormatting sqref="I44:M44">
    <cfRule type="expression" dxfId="260" priority="62">
      <formula>I44=FALSE</formula>
    </cfRule>
    <cfRule type="expression" dxfId="259" priority="61">
      <formula>I44=TRUE</formula>
    </cfRule>
    <cfRule type="expression" dxfId="258" priority="57">
      <formula>+COUNTIF($I$44:$M$44,TRUE)&gt;1</formula>
    </cfRule>
  </conditionalFormatting>
  <conditionalFormatting sqref="I45:M45">
    <cfRule type="expression" dxfId="257" priority="60">
      <formula>I45=TRUE</formula>
    </cfRule>
    <cfRule type="expression" dxfId="256" priority="59">
      <formula>I45=FALSE</formula>
    </cfRule>
    <cfRule type="expression" dxfId="255" priority="58">
      <formula>+COUNTIF($I$45:$M$45,"TRUE")&gt;1</formula>
    </cfRule>
  </conditionalFormatting>
  <conditionalFormatting sqref="I46:M46">
    <cfRule type="expression" dxfId="254" priority="56">
      <formula>I47=TRUE</formula>
    </cfRule>
    <cfRule type="expression" dxfId="253" priority="55">
      <formula>I48=TRUE</formula>
    </cfRule>
    <cfRule type="expression" dxfId="252" priority="54">
      <formula>+COUNTIF(I47:I48,"TRUE")&gt;1</formula>
    </cfRule>
    <cfRule type="expression" dxfId="251" priority="52">
      <formula>+COUNTIF($I$48:$M$48,"TRUE")&gt;1</formula>
    </cfRule>
    <cfRule type="expression" dxfId="250" priority="53">
      <formula>+COUNTIF($I$47:$M$47,"TRUE")&gt;1</formula>
    </cfRule>
  </conditionalFormatting>
  <conditionalFormatting sqref="I47:M47">
    <cfRule type="expression" dxfId="249" priority="50">
      <formula>I47=TRUE</formula>
    </cfRule>
    <cfRule type="expression" dxfId="248" priority="46">
      <formula>+COUNTIF($I$47:$M$47,TRUE)&gt;1</formula>
    </cfRule>
    <cfRule type="expression" dxfId="247" priority="51">
      <formula>I47=FALSE</formula>
    </cfRule>
  </conditionalFormatting>
  <conditionalFormatting sqref="I48:M48">
    <cfRule type="expression" dxfId="246" priority="47">
      <formula>+COUNTIF($I$48:$M$48,"TRUE")&gt;1</formula>
    </cfRule>
    <cfRule type="expression" dxfId="245" priority="49">
      <formula>I48=TRUE</formula>
    </cfRule>
    <cfRule type="expression" dxfId="244" priority="48">
      <formula>I48=FALSE</formula>
    </cfRule>
  </conditionalFormatting>
  <conditionalFormatting sqref="I49:M49">
    <cfRule type="expression" dxfId="243" priority="45">
      <formula>I50=TRUE</formula>
    </cfRule>
    <cfRule type="expression" dxfId="242" priority="44">
      <formula>I51=TRUE</formula>
    </cfRule>
    <cfRule type="expression" dxfId="241" priority="43">
      <formula>+COUNTIF(I50:I51,"TRUE")&gt;1</formula>
    </cfRule>
    <cfRule type="expression" dxfId="240" priority="42">
      <formula>+COUNTIF($I$50:$M$50,"TRUE")&gt;1</formula>
    </cfRule>
    <cfRule type="expression" dxfId="239" priority="41">
      <formula>+COUNTIF($I$51:$M$51,"TRUE")&gt;1</formula>
    </cfRule>
  </conditionalFormatting>
  <conditionalFormatting sqref="I50:M50">
    <cfRule type="expression" dxfId="238" priority="40">
      <formula>I50=FALSE</formula>
    </cfRule>
    <cfRule type="expression" dxfId="237" priority="39">
      <formula>I50=TRUE</formula>
    </cfRule>
    <cfRule type="expression" dxfId="236" priority="35">
      <formula>+COUNTIF($I$50:$M$50,TRUE)&gt;1</formula>
    </cfRule>
  </conditionalFormatting>
  <conditionalFormatting sqref="I51:M51">
    <cfRule type="expression" dxfId="235" priority="38">
      <formula>I51=TRUE</formula>
    </cfRule>
    <cfRule type="expression" dxfId="234" priority="37">
      <formula>I51=FALSE</formula>
    </cfRule>
    <cfRule type="expression" dxfId="233" priority="36">
      <formula>+COUNTIF($I$51:$M$51,"TRUE")&gt;1</formula>
    </cfRule>
  </conditionalFormatting>
  <conditionalFormatting sqref="I52:M52">
    <cfRule type="expression" dxfId="232" priority="34">
      <formula>I53=TRUE</formula>
    </cfRule>
    <cfRule type="expression" dxfId="231" priority="33">
      <formula>I54=TRUE</formula>
    </cfRule>
    <cfRule type="expression" dxfId="230" priority="32">
      <formula>+COUNTIF(I53:I54,"TRUE")&gt;1</formula>
    </cfRule>
    <cfRule type="expression" dxfId="229" priority="31">
      <formula>+COUNTIF($I$53:$M$53,"TRUE")&gt;1</formula>
    </cfRule>
    <cfRule type="expression" dxfId="228" priority="30">
      <formula>+COUNTIF($I$54:$M$54,"TRUE")&gt;1</formula>
    </cfRule>
  </conditionalFormatting>
  <conditionalFormatting sqref="I53:M53">
    <cfRule type="expression" dxfId="227" priority="29">
      <formula>I53=FALSE</formula>
    </cfRule>
    <cfRule type="expression" dxfId="226" priority="28">
      <formula>I53=TRUE</formula>
    </cfRule>
    <cfRule type="expression" dxfId="225" priority="24">
      <formula>+COUNTIF($I$53:$M$53,TRUE)&gt;1</formula>
    </cfRule>
  </conditionalFormatting>
  <conditionalFormatting sqref="I54:M54">
    <cfRule type="expression" dxfId="224" priority="26">
      <formula>I54=FALSE</formula>
    </cfRule>
    <cfRule type="expression" dxfId="223" priority="27">
      <formula>I54=TRUE</formula>
    </cfRule>
    <cfRule type="expression" dxfId="222" priority="25">
      <formula>+COUNTIF($I$54:$M$54,"TRUE")&gt;1</formula>
    </cfRule>
  </conditionalFormatting>
  <conditionalFormatting sqref="I55:M55">
    <cfRule type="expression" dxfId="221" priority="22">
      <formula>I57=TRUE</formula>
    </cfRule>
    <cfRule type="expression" dxfId="220" priority="21">
      <formula>+COUNTIF(I56:I57,"TRUE")&gt;1</formula>
    </cfRule>
    <cfRule type="expression" dxfId="219" priority="20">
      <formula>+COUNTIF($I$56:$M$56,"TRUE")&gt;1</formula>
    </cfRule>
    <cfRule type="expression" dxfId="218" priority="19">
      <formula>+COUNTIF($I$57:$M$57,"TRUE")&gt;1</formula>
    </cfRule>
    <cfRule type="expression" dxfId="217" priority="23">
      <formula>I56=TRUE</formula>
    </cfRule>
  </conditionalFormatting>
  <conditionalFormatting sqref="I56:M56">
    <cfRule type="expression" dxfId="216" priority="17">
      <formula>I56=TRUE</formula>
    </cfRule>
    <cfRule type="expression" dxfId="215" priority="13">
      <formula>+COUNTIF($I$53:$M$53,TRUE)&gt;1</formula>
    </cfRule>
    <cfRule type="expression" dxfId="214" priority="18">
      <formula>I56=FALSE</formula>
    </cfRule>
  </conditionalFormatting>
  <conditionalFormatting sqref="I57:M57">
    <cfRule type="expression" dxfId="213" priority="16">
      <formula>I57=TRUE</formula>
    </cfRule>
    <cfRule type="expression" dxfId="212" priority="15">
      <formula>I57=FALSE</formula>
    </cfRule>
    <cfRule type="expression" dxfId="211" priority="14">
      <formula>+COUNTIF($I$54:$M$54,"TRUE")&gt;1</formula>
    </cfRule>
  </conditionalFormatting>
  <conditionalFormatting sqref="N16">
    <cfRule type="expression" dxfId="210" priority="11">
      <formula>#REF!=TRUE</formula>
    </cfRule>
    <cfRule type="expression" dxfId="209" priority="10">
      <formula>+COUNTIF(#REF!,"TRUE")&gt;1</formula>
    </cfRule>
    <cfRule type="expression" dxfId="208" priority="9">
      <formula>+COUNTIF(#REF!,"TRUE")&gt;1</formula>
    </cfRule>
    <cfRule type="expression" dxfId="207" priority="12">
      <formula>#REF!=TRUE</formula>
    </cfRule>
  </conditionalFormatting>
  <conditionalFormatting sqref="N64">
    <cfRule type="expression" dxfId="206" priority="8">
      <formula>#REF!=TRUE</formula>
    </cfRule>
    <cfRule type="expression" dxfId="205" priority="7">
      <formula>N73=TRUE</formula>
    </cfRule>
    <cfRule type="expression" dxfId="204" priority="5">
      <formula>+COUNTIF(#REF!,"TRUE")&gt;1</formula>
    </cfRule>
    <cfRule type="expression" dxfId="203" priority="6">
      <formula>+COUNTIF(N73:N73,"TRUE")&gt;1</formula>
    </cfRule>
  </conditionalFormatting>
  <conditionalFormatting sqref="N79">
    <cfRule type="expression" dxfId="202" priority="1">
      <formula>+COUNTIF(#REF!,"TRUE")&gt;1</formula>
    </cfRule>
    <cfRule type="expression" dxfId="201" priority="4">
      <formula>#REF!=TRUE</formula>
    </cfRule>
    <cfRule type="expression" dxfId="200" priority="3">
      <formula>N88=TRUE</formula>
    </cfRule>
    <cfRule type="expression" dxfId="199" priority="2">
      <formula>+COUNTIF(N88:N88,"TRUE")&gt;1</formula>
    </cfRule>
  </conditionalFormatting>
  <hyperlinks>
    <hyperlink ref="M1" location="CONTENTS!A1" display="Back to table of Contents" xr:uid="{29D0B9DA-15C3-440A-9BD0-7C8CC2B9789A}"/>
  </hyperlinks>
  <pageMargins left="0.7" right="0.7" top="0.75" bottom="0.75" header="0.3" footer="0.3"/>
  <pageSetup paperSize="8" scale="76" fitToHeight="0"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2" tint="-0.499984740745262"/>
  </sheetPr>
  <dimension ref="A1:AH133"/>
  <sheetViews>
    <sheetView workbookViewId="0"/>
  </sheetViews>
  <sheetFormatPr defaultColWidth="9.140625" defaultRowHeight="15" outlineLevelRow="1" x14ac:dyDescent="0.25"/>
  <cols>
    <col min="1" max="1" width="23.28515625" customWidth="1"/>
    <col min="2" max="6" width="28.42578125" customWidth="1"/>
    <col min="7" max="7" width="25.42578125" customWidth="1"/>
    <col min="8" max="8" width="11.5703125" customWidth="1"/>
    <col min="9" max="9" width="14.42578125" customWidth="1"/>
    <col min="10" max="10" width="10.42578125" customWidth="1"/>
    <col min="11" max="11" width="9.140625" customWidth="1"/>
    <col min="33" max="34" width="0" hidden="1" customWidth="1"/>
  </cols>
  <sheetData>
    <row r="1" spans="1:34" s="142" customFormat="1" ht="22.5" customHeight="1" x14ac:dyDescent="0.25">
      <c r="A1" s="686"/>
      <c r="B1" s="201"/>
      <c r="C1" s="201"/>
      <c r="D1" s="201"/>
      <c r="E1" s="201"/>
      <c r="F1" s="201"/>
      <c r="G1" s="201"/>
      <c r="H1" s="126"/>
      <c r="I1" s="126"/>
      <c r="J1" s="126"/>
      <c r="K1" s="126"/>
      <c r="L1" s="126"/>
      <c r="M1" s="126"/>
      <c r="N1" s="126"/>
      <c r="O1" s="126"/>
      <c r="P1" s="126"/>
      <c r="Q1" s="126"/>
      <c r="R1" s="126"/>
      <c r="S1" s="126"/>
      <c r="T1" s="126"/>
      <c r="U1" s="126"/>
      <c r="V1" s="126"/>
      <c r="W1" s="126"/>
      <c r="X1" s="126"/>
      <c r="Y1" s="126"/>
      <c r="Z1" s="126"/>
      <c r="AA1" s="126"/>
      <c r="AB1" s="126"/>
      <c r="AC1" s="126"/>
      <c r="AD1" s="126"/>
    </row>
    <row r="2" spans="1:34" s="8" customFormat="1" ht="60" customHeight="1" outlineLevel="1" x14ac:dyDescent="0.25">
      <c r="A2" s="709"/>
      <c r="B2" s="710" t="s">
        <v>170</v>
      </c>
      <c r="C2" s="202"/>
      <c r="D2" s="202"/>
      <c r="E2" s="202"/>
      <c r="F2" s="202"/>
      <c r="G2" s="202"/>
      <c r="H2" s="13"/>
      <c r="I2" s="13"/>
      <c r="J2" s="13"/>
      <c r="K2" s="13"/>
      <c r="L2" s="13"/>
      <c r="M2" s="13"/>
      <c r="N2" s="13"/>
      <c r="O2" s="13"/>
      <c r="P2" s="13"/>
      <c r="Q2" s="13"/>
      <c r="R2" s="13"/>
      <c r="S2" s="13"/>
      <c r="T2" s="13"/>
      <c r="U2" s="13"/>
      <c r="V2" s="13"/>
      <c r="W2" s="13"/>
      <c r="X2" s="13"/>
      <c r="Y2" s="13"/>
      <c r="Z2" s="13"/>
      <c r="AA2" s="13"/>
      <c r="AB2" s="13"/>
      <c r="AC2" s="13"/>
      <c r="AD2" s="13"/>
    </row>
    <row r="3" spans="1:34" s="127" customFormat="1" ht="36.6" customHeight="1" thickBot="1" x14ac:dyDescent="0.3">
      <c r="D3" s="1325"/>
      <c r="E3" s="1325"/>
      <c r="F3" s="1325"/>
      <c r="G3" s="1325"/>
      <c r="H3" s="711"/>
      <c r="AC3" s="712"/>
    </row>
    <row r="4" spans="1:34" ht="55.5" customHeight="1" thickBot="1" x14ac:dyDescent="0.3">
      <c r="A4" s="713"/>
      <c r="B4" s="714" t="s">
        <v>1178</v>
      </c>
      <c r="C4" s="715">
        <v>2</v>
      </c>
      <c r="D4" s="716">
        <v>3</v>
      </c>
      <c r="E4" s="716">
        <v>4</v>
      </c>
      <c r="F4" s="717" t="s">
        <v>1179</v>
      </c>
      <c r="G4" s="718" t="s">
        <v>171</v>
      </c>
      <c r="H4" s="126"/>
      <c r="I4" s="126"/>
      <c r="J4" s="126"/>
      <c r="K4" s="126"/>
      <c r="L4" s="126"/>
      <c r="M4" s="126"/>
      <c r="N4" s="126"/>
      <c r="O4" s="126"/>
      <c r="P4" s="126"/>
      <c r="Q4" s="126"/>
      <c r="R4" s="126"/>
      <c r="S4" s="126"/>
      <c r="T4" s="126"/>
      <c r="U4" s="126"/>
      <c r="V4" s="126"/>
      <c r="W4" s="126"/>
      <c r="X4" s="126"/>
      <c r="Y4" s="126"/>
      <c r="Z4" s="126"/>
      <c r="AA4" s="126"/>
      <c r="AB4" s="126"/>
      <c r="AC4" s="126"/>
      <c r="AD4" s="126"/>
      <c r="AG4" s="719" t="s">
        <v>61</v>
      </c>
      <c r="AH4" s="719" t="e">
        <f t="array" ref="AH4:AH5">_xlfn.MODE.MULT(C4:C8)</f>
        <v>#N/A</v>
      </c>
    </row>
    <row r="5" spans="1:34" ht="32.85" customHeight="1" x14ac:dyDescent="0.25">
      <c r="A5" s="713"/>
      <c r="B5" s="1324" t="s">
        <v>1180</v>
      </c>
      <c r="C5" s="1324"/>
      <c r="D5" s="1324"/>
      <c r="E5" s="1324"/>
      <c r="F5" s="1324"/>
      <c r="G5" s="1324"/>
      <c r="H5" s="126"/>
      <c r="I5" s="126"/>
      <c r="J5" s="58" t="str">
        <f>B5</f>
        <v>System for setting service standards</v>
      </c>
      <c r="K5" s="720"/>
      <c r="L5" s="720"/>
      <c r="M5" s="126"/>
      <c r="N5" s="126"/>
      <c r="O5" s="126"/>
      <c r="P5" s="126"/>
      <c r="Q5" s="126"/>
      <c r="R5" s="126"/>
      <c r="S5" s="126"/>
      <c r="T5" s="126"/>
      <c r="U5" s="126"/>
      <c r="V5" s="126"/>
      <c r="W5" s="126"/>
      <c r="X5" s="126"/>
      <c r="Y5" s="126"/>
      <c r="Z5" s="126"/>
      <c r="AA5" s="126"/>
      <c r="AB5" s="126"/>
      <c r="AC5" s="126"/>
      <c r="AD5" s="126"/>
      <c r="AG5" s="719" t="s">
        <v>62</v>
      </c>
      <c r="AH5" s="719" t="e">
        <v>#N/A</v>
      </c>
    </row>
    <row r="6" spans="1:34" ht="117" customHeight="1" x14ac:dyDescent="0.25">
      <c r="A6" s="713"/>
      <c r="B6" s="721" t="s">
        <v>1181</v>
      </c>
      <c r="C6" s="721" t="s">
        <v>1182</v>
      </c>
      <c r="D6" s="721" t="s">
        <v>1183</v>
      </c>
      <c r="E6" s="721" t="s">
        <v>1184</v>
      </c>
      <c r="F6" s="721" t="s">
        <v>1185</v>
      </c>
      <c r="G6" s="722"/>
      <c r="H6" s="126"/>
      <c r="I6" s="126"/>
      <c r="J6" s="58" t="str">
        <f>B9</f>
        <v>System for setting tariffs</v>
      </c>
      <c r="K6" s="720">
        <f>+G6</f>
        <v>0</v>
      </c>
      <c r="L6" s="720"/>
      <c r="M6" s="126"/>
      <c r="N6" s="126"/>
      <c r="O6" s="126"/>
      <c r="P6" s="126"/>
      <c r="Q6" s="126"/>
      <c r="R6" s="126"/>
      <c r="S6" s="126"/>
      <c r="T6" s="126"/>
      <c r="U6" s="126"/>
      <c r="V6" s="126"/>
      <c r="W6" s="126"/>
      <c r="X6" s="126"/>
      <c r="Y6" s="126"/>
      <c r="Z6" s="126"/>
      <c r="AA6" s="126"/>
      <c r="AB6" s="126"/>
      <c r="AC6" s="126"/>
      <c r="AD6" s="126"/>
      <c r="AG6" s="719" t="s">
        <v>63</v>
      </c>
      <c r="AH6" s="719">
        <f>IFERROR(MIN(AH4:AH5),MIN(C4:C8))</f>
        <v>2</v>
      </c>
    </row>
    <row r="7" spans="1:34" ht="145.5" customHeight="1" x14ac:dyDescent="0.25">
      <c r="A7" s="713"/>
      <c r="B7" s="721" t="s">
        <v>1181</v>
      </c>
      <c r="C7" s="721" t="s">
        <v>1186</v>
      </c>
      <c r="D7" s="721" t="s">
        <v>1187</v>
      </c>
      <c r="E7" s="721" t="s">
        <v>1188</v>
      </c>
      <c r="F7" s="721" t="s">
        <v>1189</v>
      </c>
      <c r="G7" s="722"/>
      <c r="H7" s="126"/>
      <c r="I7" s="126"/>
      <c r="J7" s="58" t="str">
        <f>B13</f>
        <v>Institutional Set-Up</v>
      </c>
      <c r="K7" s="720">
        <f t="shared" ref="K7:K20" si="0">+G7</f>
        <v>0</v>
      </c>
      <c r="L7" s="720"/>
      <c r="M7" s="126"/>
      <c r="N7" s="126"/>
      <c r="O7" s="126"/>
      <c r="P7" s="126"/>
      <c r="Q7" s="126"/>
      <c r="R7" s="126"/>
      <c r="S7" s="126"/>
      <c r="T7" s="126"/>
      <c r="U7" s="126"/>
      <c r="V7" s="126"/>
      <c r="W7" s="126"/>
      <c r="X7" s="126"/>
      <c r="Y7" s="126"/>
      <c r="Z7" s="126"/>
      <c r="AA7" s="126"/>
      <c r="AB7" s="126"/>
      <c r="AC7" s="126"/>
      <c r="AD7" s="126"/>
    </row>
    <row r="8" spans="1:34" ht="100.35" customHeight="1" x14ac:dyDescent="0.25">
      <c r="A8" s="713"/>
      <c r="B8" s="721" t="s">
        <v>1190</v>
      </c>
      <c r="C8" s="721" t="s">
        <v>1191</v>
      </c>
      <c r="D8" s="721" t="s">
        <v>1192</v>
      </c>
      <c r="E8" s="721" t="s">
        <v>1193</v>
      </c>
      <c r="F8" s="721" t="s">
        <v>1194</v>
      </c>
      <c r="G8" s="722"/>
      <c r="H8" s="126"/>
      <c r="I8" s="126"/>
      <c r="J8" s="58" t="str">
        <f>B15</f>
        <v>Financing</v>
      </c>
      <c r="K8" s="720">
        <f t="shared" si="0"/>
        <v>0</v>
      </c>
      <c r="L8" s="720"/>
      <c r="M8" s="126"/>
      <c r="N8" s="126"/>
      <c r="O8" s="126"/>
      <c r="P8" s="126"/>
      <c r="Q8" s="126"/>
      <c r="R8" s="126"/>
      <c r="S8" s="126"/>
      <c r="T8" s="126"/>
      <c r="U8" s="126"/>
      <c r="V8" s="126"/>
      <c r="W8" s="126"/>
      <c r="X8" s="126"/>
      <c r="Y8" s="126"/>
      <c r="Z8" s="126"/>
      <c r="AA8" s="126"/>
      <c r="AB8" s="126"/>
      <c r="AC8" s="126"/>
      <c r="AD8" s="126"/>
    </row>
    <row r="9" spans="1:34" ht="32.85" customHeight="1" x14ac:dyDescent="0.25">
      <c r="A9" s="713"/>
      <c r="B9" s="1324" t="s">
        <v>1195</v>
      </c>
      <c r="C9" s="1324"/>
      <c r="D9" s="1324"/>
      <c r="E9" s="1324"/>
      <c r="F9" s="1324"/>
      <c r="G9" s="1324"/>
      <c r="H9" s="126"/>
      <c r="I9" s="126"/>
      <c r="J9" s="126"/>
      <c r="K9" s="720">
        <f t="shared" si="0"/>
        <v>0</v>
      </c>
      <c r="L9" s="720"/>
      <c r="M9" s="126"/>
      <c r="N9" s="126"/>
      <c r="O9" s="126"/>
      <c r="P9" s="126"/>
      <c r="Q9" s="126"/>
      <c r="R9" s="126"/>
      <c r="S9" s="126"/>
      <c r="T9" s="126"/>
      <c r="U9" s="126"/>
      <c r="V9" s="126"/>
      <c r="W9" s="126"/>
      <c r="X9" s="126"/>
      <c r="Y9" s="126"/>
      <c r="Z9" s="126"/>
      <c r="AA9" s="126"/>
      <c r="AB9" s="126"/>
      <c r="AC9" s="126"/>
      <c r="AD9" s="126"/>
    </row>
    <row r="10" spans="1:34" ht="100.35" customHeight="1" x14ac:dyDescent="0.25">
      <c r="A10" s="713"/>
      <c r="B10" s="721" t="s">
        <v>1196</v>
      </c>
      <c r="C10" s="721" t="s">
        <v>1197</v>
      </c>
      <c r="D10" s="721" t="s">
        <v>1198</v>
      </c>
      <c r="E10" s="721" t="s">
        <v>1199</v>
      </c>
      <c r="F10" s="721" t="s">
        <v>1200</v>
      </c>
      <c r="G10" s="722"/>
      <c r="H10" s="126"/>
      <c r="I10" s="126"/>
      <c r="J10" s="126"/>
      <c r="K10" s="720">
        <f t="shared" si="0"/>
        <v>0</v>
      </c>
      <c r="L10" s="720"/>
      <c r="M10" s="126"/>
      <c r="N10" s="126"/>
      <c r="O10" s="126"/>
      <c r="P10" s="126"/>
      <c r="Q10" s="126"/>
      <c r="R10" s="126"/>
      <c r="S10" s="126"/>
      <c r="T10" s="126"/>
      <c r="U10" s="126"/>
      <c r="V10" s="126"/>
      <c r="W10" s="126"/>
      <c r="X10" s="126"/>
      <c r="Y10" s="126"/>
      <c r="Z10" s="126"/>
      <c r="AA10" s="126"/>
      <c r="AB10" s="126"/>
      <c r="AC10" s="126"/>
      <c r="AD10" s="126"/>
    </row>
    <row r="11" spans="1:34" ht="117.75" customHeight="1" x14ac:dyDescent="0.25">
      <c r="A11" s="713"/>
      <c r="B11" s="721" t="s">
        <v>1201</v>
      </c>
      <c r="C11" s="721" t="s">
        <v>1197</v>
      </c>
      <c r="D11" s="721" t="s">
        <v>1202</v>
      </c>
      <c r="E11" s="721" t="s">
        <v>1203</v>
      </c>
      <c r="F11" s="721" t="s">
        <v>1204</v>
      </c>
      <c r="G11" s="722"/>
      <c r="H11" s="126"/>
      <c r="I11" s="126"/>
      <c r="J11" s="126"/>
      <c r="K11" s="720">
        <f t="shared" si="0"/>
        <v>0</v>
      </c>
      <c r="L11" s="720"/>
      <c r="M11" s="126"/>
      <c r="N11" s="126"/>
      <c r="O11" s="126"/>
      <c r="P11" s="126"/>
      <c r="Q11" s="126"/>
      <c r="R11" s="126"/>
      <c r="S11" s="126"/>
      <c r="T11" s="126"/>
      <c r="U11" s="126"/>
      <c r="V11" s="126"/>
      <c r="W11" s="126"/>
      <c r="X11" s="126"/>
      <c r="Y11" s="126"/>
      <c r="Z11" s="126"/>
      <c r="AA11" s="126"/>
      <c r="AB11" s="126"/>
      <c r="AC11" s="126"/>
      <c r="AD11" s="126"/>
    </row>
    <row r="12" spans="1:34" ht="116.25" customHeight="1" x14ac:dyDescent="0.25">
      <c r="A12" s="126"/>
      <c r="B12" s="721" t="s">
        <v>1205</v>
      </c>
      <c r="C12" s="721" t="s">
        <v>1206</v>
      </c>
      <c r="D12" s="721" t="s">
        <v>1207</v>
      </c>
      <c r="E12" s="721" t="s">
        <v>1208</v>
      </c>
      <c r="F12" s="721" t="s">
        <v>1209</v>
      </c>
      <c r="G12" s="722"/>
      <c r="H12" s="126"/>
      <c r="I12" s="126"/>
      <c r="J12" s="126"/>
      <c r="K12" s="720">
        <f t="shared" si="0"/>
        <v>0</v>
      </c>
      <c r="L12" s="720"/>
      <c r="M12" s="126"/>
      <c r="N12" s="126"/>
      <c r="O12" s="126"/>
      <c r="P12" s="126"/>
      <c r="Q12" s="126"/>
      <c r="R12" s="126"/>
      <c r="S12" s="126"/>
      <c r="T12" s="126"/>
      <c r="U12" s="126"/>
      <c r="V12" s="126"/>
      <c r="W12" s="126"/>
      <c r="X12" s="126"/>
      <c r="Y12" s="126"/>
      <c r="Z12" s="126"/>
      <c r="AA12" s="126"/>
      <c r="AB12" s="126"/>
      <c r="AC12" s="126"/>
      <c r="AD12" s="126"/>
    </row>
    <row r="13" spans="1:34" ht="32.85" customHeight="1" x14ac:dyDescent="0.25">
      <c r="A13" s="126"/>
      <c r="B13" s="1324" t="s">
        <v>1210</v>
      </c>
      <c r="C13" s="1324"/>
      <c r="D13" s="1324"/>
      <c r="E13" s="1324"/>
      <c r="F13" s="1324"/>
      <c r="G13" s="1324"/>
      <c r="H13" s="126"/>
      <c r="I13" s="126"/>
      <c r="J13" s="126"/>
      <c r="K13" s="720">
        <f t="shared" si="0"/>
        <v>0</v>
      </c>
      <c r="L13" s="720"/>
      <c r="M13" s="126"/>
      <c r="N13" s="126"/>
      <c r="O13" s="126"/>
      <c r="P13" s="126"/>
      <c r="Q13" s="126"/>
      <c r="R13" s="126"/>
      <c r="S13" s="126"/>
      <c r="T13" s="126"/>
      <c r="U13" s="126"/>
      <c r="V13" s="126"/>
      <c r="W13" s="126"/>
      <c r="X13" s="126"/>
      <c r="Y13" s="126"/>
      <c r="Z13" s="126"/>
      <c r="AA13" s="126"/>
      <c r="AB13" s="126"/>
      <c r="AC13" s="126"/>
      <c r="AD13" s="126"/>
    </row>
    <row r="14" spans="1:34" ht="161.25" customHeight="1" x14ac:dyDescent="0.25">
      <c r="A14" s="126"/>
      <c r="B14" s="721" t="s">
        <v>1211</v>
      </c>
      <c r="C14" s="721" t="s">
        <v>1212</v>
      </c>
      <c r="D14" s="721" t="s">
        <v>1213</v>
      </c>
      <c r="E14" s="721" t="s">
        <v>1214</v>
      </c>
      <c r="F14" s="721" t="s">
        <v>1215</v>
      </c>
      <c r="G14" s="722"/>
      <c r="H14" s="126"/>
      <c r="I14" s="126"/>
      <c r="J14" s="126"/>
      <c r="K14" s="720">
        <f t="shared" si="0"/>
        <v>0</v>
      </c>
      <c r="L14" s="720"/>
      <c r="M14" s="126"/>
      <c r="N14" s="126"/>
      <c r="O14" s="126"/>
      <c r="P14" s="126"/>
      <c r="Q14" s="126"/>
      <c r="R14" s="126"/>
      <c r="S14" s="126"/>
      <c r="T14" s="126"/>
      <c r="U14" s="126"/>
      <c r="V14" s="126"/>
      <c r="W14" s="126"/>
      <c r="X14" s="126"/>
      <c r="Y14" s="126"/>
      <c r="Z14" s="126"/>
      <c r="AA14" s="126"/>
      <c r="AB14" s="126"/>
      <c r="AC14" s="126"/>
      <c r="AD14" s="126"/>
    </row>
    <row r="15" spans="1:34" ht="32.85" customHeight="1" x14ac:dyDescent="0.25">
      <c r="A15" s="126"/>
      <c r="B15" s="1324" t="s">
        <v>1216</v>
      </c>
      <c r="C15" s="1324"/>
      <c r="D15" s="1324"/>
      <c r="E15" s="1324"/>
      <c r="F15" s="1324"/>
      <c r="G15" s="1324"/>
      <c r="H15" s="126"/>
      <c r="I15" s="126"/>
      <c r="J15" s="126"/>
      <c r="K15" s="720">
        <f t="shared" si="0"/>
        <v>0</v>
      </c>
      <c r="L15" s="720"/>
      <c r="M15" s="126"/>
      <c r="N15" s="126"/>
      <c r="O15" s="126"/>
      <c r="P15" s="126"/>
      <c r="Q15" s="126"/>
      <c r="R15" s="126"/>
      <c r="S15" s="126"/>
      <c r="T15" s="126"/>
      <c r="U15" s="126"/>
      <c r="V15" s="126"/>
      <c r="W15" s="126"/>
      <c r="X15" s="126"/>
      <c r="Y15" s="126"/>
      <c r="Z15" s="126"/>
      <c r="AA15" s="126"/>
      <c r="AB15" s="126"/>
      <c r="AC15" s="126"/>
      <c r="AD15" s="126"/>
    </row>
    <row r="16" spans="1:34" ht="100.35" customHeight="1" x14ac:dyDescent="0.25">
      <c r="A16" s="126"/>
      <c r="B16" s="721" t="s">
        <v>1217</v>
      </c>
      <c r="C16" s="721" t="s">
        <v>1218</v>
      </c>
      <c r="D16" s="721" t="s">
        <v>1219</v>
      </c>
      <c r="E16" s="721" t="s">
        <v>1220</v>
      </c>
      <c r="F16" s="721" t="s">
        <v>1221</v>
      </c>
      <c r="G16" s="722"/>
      <c r="H16" s="126"/>
      <c r="I16" s="126"/>
      <c r="J16" s="126"/>
      <c r="K16" s="720">
        <f t="shared" si="0"/>
        <v>0</v>
      </c>
      <c r="L16" s="720"/>
      <c r="M16" s="126"/>
      <c r="N16" s="126"/>
      <c r="O16" s="126"/>
      <c r="P16" s="126"/>
      <c r="Q16" s="126"/>
      <c r="R16" s="126"/>
      <c r="S16" s="126"/>
      <c r="T16" s="126"/>
      <c r="U16" s="126"/>
      <c r="V16" s="126"/>
      <c r="W16" s="126"/>
      <c r="X16" s="126"/>
      <c r="Y16" s="126"/>
      <c r="Z16" s="126"/>
      <c r="AA16" s="126"/>
      <c r="AB16" s="126"/>
      <c r="AC16" s="126"/>
      <c r="AD16" s="126"/>
    </row>
    <row r="17" spans="1:30" ht="32.85" customHeight="1" x14ac:dyDescent="0.25">
      <c r="A17" s="126"/>
      <c r="B17" s="1324" t="s">
        <v>1222</v>
      </c>
      <c r="C17" s="1324"/>
      <c r="D17" s="1324"/>
      <c r="E17" s="1324"/>
      <c r="F17" s="1324"/>
      <c r="G17" s="1324"/>
      <c r="H17" s="126"/>
      <c r="I17" s="126"/>
      <c r="J17" s="126"/>
      <c r="K17" s="720">
        <f t="shared" si="0"/>
        <v>0</v>
      </c>
      <c r="L17" s="720"/>
      <c r="M17" s="126"/>
      <c r="N17" s="126"/>
      <c r="O17" s="126"/>
      <c r="P17" s="126"/>
      <c r="Q17" s="126"/>
      <c r="R17" s="126"/>
      <c r="S17" s="126"/>
      <c r="T17" s="126"/>
      <c r="U17" s="126"/>
      <c r="V17" s="126"/>
      <c r="W17" s="126"/>
      <c r="X17" s="126"/>
      <c r="Y17" s="126"/>
      <c r="Z17" s="126"/>
      <c r="AA17" s="126"/>
      <c r="AB17" s="126"/>
      <c r="AC17" s="126"/>
      <c r="AD17" s="126"/>
    </row>
    <row r="18" spans="1:30" ht="161.25" customHeight="1" x14ac:dyDescent="0.25">
      <c r="A18" s="126"/>
      <c r="B18" s="721" t="s">
        <v>1226</v>
      </c>
      <c r="C18" s="721" t="s">
        <v>1227</v>
      </c>
      <c r="D18" s="721" t="s">
        <v>1228</v>
      </c>
      <c r="E18" s="721" t="s">
        <v>1229</v>
      </c>
      <c r="F18" s="721" t="s">
        <v>1230</v>
      </c>
      <c r="G18" s="722"/>
      <c r="H18" s="126"/>
      <c r="I18" s="126"/>
      <c r="J18" s="126"/>
      <c r="K18" s="720">
        <f t="shared" si="0"/>
        <v>0</v>
      </c>
      <c r="L18" s="720"/>
      <c r="M18" s="126"/>
      <c r="N18" s="126"/>
      <c r="O18" s="126"/>
      <c r="P18" s="126"/>
      <c r="Q18" s="126"/>
      <c r="R18" s="126"/>
      <c r="S18" s="126"/>
      <c r="T18" s="126"/>
      <c r="U18" s="126"/>
      <c r="V18" s="126"/>
      <c r="W18" s="126"/>
      <c r="X18" s="126"/>
      <c r="Y18" s="126"/>
      <c r="Z18" s="126"/>
      <c r="AA18" s="126"/>
      <c r="AB18" s="126"/>
      <c r="AC18" s="126"/>
      <c r="AD18" s="126"/>
    </row>
    <row r="19" spans="1:30" ht="143.25" customHeight="1" x14ac:dyDescent="0.25">
      <c r="A19" s="126"/>
      <c r="B19" s="721" t="s">
        <v>1231</v>
      </c>
      <c r="C19" s="721" t="s">
        <v>1232</v>
      </c>
      <c r="D19" s="721" t="s">
        <v>1233</v>
      </c>
      <c r="E19" s="721" t="s">
        <v>1234</v>
      </c>
      <c r="F19" s="721" t="s">
        <v>1235</v>
      </c>
      <c r="G19" s="722"/>
      <c r="H19" s="126"/>
      <c r="I19" s="126"/>
      <c r="J19" s="126"/>
      <c r="K19" s="720">
        <f t="shared" si="0"/>
        <v>0</v>
      </c>
      <c r="L19" s="720"/>
      <c r="M19" s="126"/>
      <c r="N19" s="126"/>
      <c r="O19" s="126"/>
      <c r="P19" s="126"/>
      <c r="Q19" s="126"/>
      <c r="R19" s="126"/>
      <c r="S19" s="126"/>
      <c r="T19" s="126"/>
      <c r="U19" s="126"/>
      <c r="V19" s="126"/>
      <c r="W19" s="126"/>
      <c r="X19" s="126"/>
      <c r="Y19" s="126"/>
      <c r="Z19" s="126"/>
      <c r="AA19" s="126"/>
      <c r="AB19" s="126"/>
      <c r="AC19" s="126"/>
      <c r="AD19" s="126"/>
    </row>
    <row r="20" spans="1:30" ht="149.25" customHeight="1" x14ac:dyDescent="0.25">
      <c r="A20" s="126"/>
      <c r="B20" s="721" t="s">
        <v>1236</v>
      </c>
      <c r="C20" s="721" t="s">
        <v>1223</v>
      </c>
      <c r="D20" s="721" t="s">
        <v>1224</v>
      </c>
      <c r="E20" s="721" t="s">
        <v>1225</v>
      </c>
      <c r="F20" s="721" t="s">
        <v>1237</v>
      </c>
      <c r="G20" s="722"/>
      <c r="H20" s="126"/>
      <c r="I20" s="126"/>
      <c r="J20" s="126"/>
      <c r="K20" s="720">
        <f t="shared" si="0"/>
        <v>0</v>
      </c>
      <c r="L20" s="720"/>
      <c r="M20" s="126"/>
      <c r="N20" s="126"/>
      <c r="O20" s="126"/>
      <c r="P20" s="126"/>
      <c r="Q20" s="126"/>
      <c r="R20" s="126"/>
      <c r="S20" s="126"/>
      <c r="T20" s="126"/>
      <c r="U20" s="126"/>
      <c r="V20" s="126"/>
      <c r="W20" s="126"/>
      <c r="X20" s="126"/>
      <c r="Y20" s="126"/>
      <c r="Z20" s="126"/>
      <c r="AA20" s="126"/>
      <c r="AB20" s="126"/>
      <c r="AC20" s="126"/>
      <c r="AD20" s="126"/>
    </row>
    <row r="21" spans="1:30" x14ac:dyDescent="0.25">
      <c r="A21" s="126"/>
      <c r="B21" s="126"/>
      <c r="C21" s="126"/>
      <c r="D21" s="126"/>
      <c r="E21" s="126"/>
      <c r="F21" s="126"/>
      <c r="G21" s="126"/>
      <c r="H21" s="126"/>
      <c r="I21" s="126"/>
      <c r="J21" s="126"/>
      <c r="K21" s="720"/>
      <c r="L21" s="720"/>
      <c r="M21" s="126"/>
      <c r="N21" s="126"/>
      <c r="O21" s="126"/>
      <c r="P21" s="126"/>
      <c r="Q21" s="126"/>
      <c r="R21" s="126"/>
      <c r="S21" s="126"/>
      <c r="T21" s="126"/>
      <c r="U21" s="126"/>
      <c r="V21" s="126"/>
      <c r="W21" s="126"/>
      <c r="X21" s="126"/>
      <c r="Y21" s="126"/>
      <c r="Z21" s="126"/>
      <c r="AA21" s="126"/>
      <c r="AB21" s="126"/>
      <c r="AC21" s="126"/>
      <c r="AD21" s="126"/>
    </row>
    <row r="22" spans="1:30" x14ac:dyDescent="0.25">
      <c r="A22" s="126"/>
      <c r="B22" s="126"/>
      <c r="C22" s="126"/>
      <c r="D22" s="126"/>
      <c r="E22" s="126"/>
      <c r="F22" s="126"/>
      <c r="G22" s="126"/>
      <c r="H22" s="126"/>
      <c r="I22" s="126"/>
      <c r="J22" s="126"/>
      <c r="K22" s="720"/>
      <c r="L22" s="720"/>
      <c r="M22" s="126"/>
      <c r="N22" s="126"/>
      <c r="O22" s="126"/>
      <c r="P22" s="126"/>
      <c r="Q22" s="126"/>
      <c r="R22" s="126"/>
      <c r="S22" s="126"/>
      <c r="T22" s="126"/>
      <c r="U22" s="126"/>
      <c r="V22" s="126"/>
      <c r="W22" s="126"/>
      <c r="X22" s="126"/>
      <c r="Y22" s="126"/>
      <c r="Z22" s="126"/>
      <c r="AA22" s="126"/>
      <c r="AB22" s="126"/>
      <c r="AC22" s="126"/>
      <c r="AD22" s="126"/>
    </row>
    <row r="23" spans="1:30" ht="15.6" customHeight="1" x14ac:dyDescent="0.25">
      <c r="A23" s="126"/>
      <c r="B23" s="126"/>
      <c r="C23" s="126"/>
      <c r="D23" s="126"/>
      <c r="E23" s="126"/>
      <c r="F23" s="126"/>
      <c r="G23" s="126"/>
      <c r="H23" s="126"/>
      <c r="I23" s="126"/>
      <c r="J23" s="126"/>
      <c r="K23" s="720"/>
      <c r="L23" s="720"/>
      <c r="M23" s="126"/>
      <c r="N23" s="126"/>
      <c r="O23" s="126"/>
      <c r="P23" s="126"/>
      <c r="Q23" s="126"/>
      <c r="R23" s="126"/>
      <c r="S23" s="126"/>
      <c r="T23" s="126"/>
      <c r="U23" s="126"/>
      <c r="V23" s="126"/>
      <c r="W23" s="126"/>
      <c r="X23" s="126"/>
      <c r="Y23" s="126"/>
      <c r="Z23" s="126"/>
      <c r="AA23" s="126"/>
      <c r="AB23" s="126"/>
      <c r="AC23" s="126"/>
      <c r="AD23" s="126"/>
    </row>
    <row r="24" spans="1:30" x14ac:dyDescent="0.25">
      <c r="A24" s="126"/>
      <c r="B24" s="126"/>
      <c r="C24" s="126"/>
      <c r="D24" s="126"/>
      <c r="E24" s="126"/>
      <c r="F24" s="126"/>
      <c r="G24" s="126"/>
      <c r="H24" s="126"/>
      <c r="I24" s="126"/>
      <c r="J24" s="126"/>
      <c r="K24" s="720"/>
      <c r="L24" s="720"/>
      <c r="M24" s="126"/>
      <c r="N24" s="126"/>
      <c r="O24" s="126"/>
      <c r="P24" s="126"/>
      <c r="Q24" s="126"/>
      <c r="R24" s="126"/>
      <c r="S24" s="126"/>
      <c r="T24" s="126"/>
      <c r="U24" s="126"/>
      <c r="V24" s="126"/>
      <c r="W24" s="126"/>
      <c r="X24" s="126"/>
      <c r="Y24" s="126"/>
      <c r="Z24" s="126"/>
      <c r="AA24" s="126"/>
      <c r="AB24" s="126"/>
      <c r="AC24" s="126"/>
      <c r="AD24" s="126"/>
    </row>
    <row r="25" spans="1:30" x14ac:dyDescent="0.25">
      <c r="A25" s="126"/>
      <c r="B25" s="126"/>
      <c r="C25" s="126"/>
      <c r="D25" s="126"/>
      <c r="E25" s="126"/>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row>
    <row r="26" spans="1:30" x14ac:dyDescent="0.25">
      <c r="A26" s="126"/>
      <c r="B26" s="126"/>
      <c r="C26" s="126"/>
      <c r="D26" s="126"/>
      <c r="E26" s="126"/>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row>
    <row r="27" spans="1:30" x14ac:dyDescent="0.25">
      <c r="A27" s="126"/>
      <c r="B27" s="126"/>
      <c r="C27" s="126"/>
      <c r="D27" s="126"/>
      <c r="E27" s="126"/>
      <c r="F27" s="126"/>
      <c r="G27" s="126"/>
      <c r="H27" s="126"/>
      <c r="I27" s="126"/>
      <c r="J27" s="126"/>
      <c r="K27" s="126"/>
      <c r="L27" s="126"/>
      <c r="M27" s="126"/>
      <c r="N27" s="126"/>
      <c r="O27" s="126"/>
      <c r="P27" s="126"/>
      <c r="Q27" s="126"/>
      <c r="R27" s="126"/>
      <c r="S27" s="126"/>
      <c r="T27" s="126"/>
      <c r="U27" s="126"/>
      <c r="V27" s="126"/>
      <c r="W27" s="126"/>
      <c r="X27" s="126"/>
      <c r="Y27" s="126"/>
      <c r="Z27" s="126"/>
      <c r="AA27" s="126"/>
      <c r="AB27" s="126"/>
      <c r="AC27" s="126"/>
      <c r="AD27" s="126"/>
    </row>
    <row r="28" spans="1:30" x14ac:dyDescent="0.25">
      <c r="A28" s="126"/>
      <c r="B28" s="126"/>
      <c r="C28" s="126"/>
      <c r="D28" s="126"/>
      <c r="E28" s="126"/>
      <c r="F28" s="126"/>
      <c r="G28" s="126"/>
      <c r="H28" s="126"/>
      <c r="I28" s="126"/>
      <c r="J28" s="126"/>
      <c r="K28" s="126"/>
      <c r="L28" s="126"/>
      <c r="M28" s="126"/>
      <c r="N28" s="126"/>
      <c r="O28" s="126"/>
      <c r="P28" s="126"/>
      <c r="Q28" s="126"/>
      <c r="R28" s="126"/>
      <c r="S28" s="126"/>
      <c r="T28" s="126"/>
      <c r="U28" s="126"/>
      <c r="V28" s="126"/>
      <c r="W28" s="126"/>
      <c r="X28" s="126"/>
      <c r="Y28" s="126"/>
      <c r="Z28" s="126"/>
      <c r="AA28" s="126"/>
      <c r="AB28" s="126"/>
      <c r="AC28" s="126"/>
      <c r="AD28" s="126"/>
    </row>
    <row r="29" spans="1:30" x14ac:dyDescent="0.25">
      <c r="A29" s="126"/>
      <c r="B29" s="126"/>
      <c r="C29" s="126"/>
      <c r="D29" s="126"/>
      <c r="E29" s="126"/>
      <c r="F29" s="126"/>
      <c r="G29" s="126"/>
      <c r="H29" s="126"/>
      <c r="I29" s="126"/>
      <c r="J29" s="126"/>
      <c r="K29" s="126"/>
      <c r="L29" s="126"/>
      <c r="M29" s="126"/>
      <c r="N29" s="126"/>
      <c r="O29" s="126"/>
      <c r="P29" s="126"/>
      <c r="Q29" s="126"/>
      <c r="R29" s="126"/>
      <c r="S29" s="126"/>
      <c r="T29" s="126"/>
      <c r="U29" s="126"/>
      <c r="V29" s="126"/>
      <c r="W29" s="126"/>
      <c r="X29" s="126"/>
      <c r="Y29" s="126"/>
      <c r="Z29" s="126"/>
      <c r="AA29" s="126"/>
      <c r="AB29" s="126"/>
      <c r="AC29" s="126"/>
      <c r="AD29" s="126"/>
    </row>
    <row r="30" spans="1:30" x14ac:dyDescent="0.25">
      <c r="A30" s="126"/>
      <c r="B30" s="126"/>
      <c r="C30" s="126"/>
      <c r="D30" s="126"/>
      <c r="E30" s="126"/>
      <c r="F30" s="126"/>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row>
    <row r="31" spans="1:30" x14ac:dyDescent="0.25">
      <c r="A31" s="684"/>
      <c r="B31" s="684"/>
      <c r="C31" s="684"/>
      <c r="D31" s="684"/>
      <c r="E31" s="684"/>
      <c r="F31" s="684"/>
      <c r="G31" s="684"/>
      <c r="H31" s="684"/>
      <c r="I31" s="684"/>
      <c r="J31" s="684"/>
      <c r="K31" s="684"/>
      <c r="L31" s="684"/>
      <c r="M31" s="684"/>
      <c r="N31" s="684"/>
      <c r="O31" s="684"/>
      <c r="P31" s="684"/>
      <c r="Q31" s="684"/>
      <c r="R31" s="684"/>
      <c r="S31" s="684"/>
      <c r="T31" s="684"/>
      <c r="U31" s="684"/>
      <c r="V31" s="684"/>
      <c r="W31" s="684"/>
      <c r="X31" s="684"/>
      <c r="Y31" s="684"/>
      <c r="Z31" s="684"/>
      <c r="AA31" s="684"/>
      <c r="AB31" s="684"/>
      <c r="AC31" s="684"/>
      <c r="AD31" s="684"/>
    </row>
    <row r="32" spans="1:30" x14ac:dyDescent="0.25">
      <c r="A32" s="684"/>
      <c r="B32" s="684"/>
      <c r="C32" s="684"/>
      <c r="D32" s="684"/>
      <c r="E32" s="684"/>
      <c r="F32" s="684"/>
      <c r="G32" s="684"/>
      <c r="H32" s="684"/>
      <c r="I32" s="684"/>
      <c r="J32" s="684"/>
      <c r="K32" s="684"/>
      <c r="L32" s="684"/>
      <c r="M32" s="684"/>
      <c r="N32" s="684"/>
      <c r="O32" s="684"/>
      <c r="P32" s="684"/>
      <c r="Q32" s="684"/>
      <c r="R32" s="684"/>
      <c r="S32" s="684"/>
      <c r="T32" s="684"/>
      <c r="U32" s="684"/>
      <c r="V32" s="684"/>
      <c r="W32" s="684"/>
      <c r="X32" s="684"/>
      <c r="Y32" s="684"/>
      <c r="Z32" s="684"/>
      <c r="AA32" s="684"/>
      <c r="AB32" s="684"/>
      <c r="AC32" s="684"/>
      <c r="AD32" s="684"/>
    </row>
    <row r="33" spans="1:30" x14ac:dyDescent="0.25">
      <c r="A33" s="684"/>
      <c r="B33" s="684"/>
      <c r="C33" s="684"/>
      <c r="D33" s="684"/>
      <c r="E33" s="684"/>
      <c r="F33" s="684"/>
      <c r="G33" s="684"/>
      <c r="H33" s="684"/>
      <c r="I33" s="684"/>
      <c r="J33" s="684"/>
      <c r="K33" s="684"/>
      <c r="L33" s="684"/>
      <c r="M33" s="684"/>
      <c r="N33" s="684"/>
      <c r="O33" s="684"/>
      <c r="P33" s="684"/>
      <c r="Q33" s="684"/>
      <c r="R33" s="684"/>
      <c r="S33" s="684"/>
      <c r="T33" s="684"/>
      <c r="U33" s="684"/>
      <c r="V33" s="684"/>
      <c r="W33" s="684"/>
      <c r="X33" s="684"/>
      <c r="Y33" s="684"/>
      <c r="Z33" s="684"/>
      <c r="AA33" s="684"/>
      <c r="AB33" s="684"/>
      <c r="AC33" s="684"/>
      <c r="AD33" s="684"/>
    </row>
    <row r="34" spans="1:30" x14ac:dyDescent="0.25">
      <c r="A34" s="684"/>
      <c r="B34" s="684"/>
      <c r="C34" s="684"/>
      <c r="D34" s="684"/>
      <c r="E34" s="684"/>
      <c r="F34" s="684"/>
      <c r="G34" s="684"/>
      <c r="H34" s="684"/>
      <c r="I34" s="684"/>
      <c r="J34" s="684"/>
      <c r="K34" s="684"/>
      <c r="L34" s="684"/>
      <c r="M34" s="684"/>
      <c r="N34" s="684"/>
      <c r="O34" s="684"/>
      <c r="P34" s="684"/>
      <c r="Q34" s="684"/>
      <c r="R34" s="684"/>
      <c r="S34" s="684"/>
      <c r="T34" s="684"/>
      <c r="U34" s="684"/>
      <c r="V34" s="684"/>
      <c r="W34" s="684"/>
      <c r="X34" s="684"/>
      <c r="Y34" s="684"/>
      <c r="Z34" s="684"/>
      <c r="AA34" s="684"/>
      <c r="AB34" s="684"/>
      <c r="AC34" s="684"/>
      <c r="AD34" s="684"/>
    </row>
    <row r="35" spans="1:30" x14ac:dyDescent="0.25">
      <c r="A35" s="684"/>
      <c r="B35" s="684"/>
      <c r="C35" s="684"/>
      <c r="D35" s="684"/>
      <c r="E35" s="684"/>
      <c r="F35" s="684"/>
      <c r="G35" s="684"/>
      <c r="H35" s="684"/>
      <c r="I35" s="684"/>
      <c r="J35" s="684"/>
      <c r="K35" s="684"/>
      <c r="L35" s="684"/>
      <c r="M35" s="684"/>
      <c r="N35" s="684"/>
      <c r="O35" s="684"/>
      <c r="P35" s="684"/>
      <c r="Q35" s="684"/>
      <c r="R35" s="684"/>
      <c r="S35" s="684"/>
      <c r="T35" s="684"/>
      <c r="U35" s="684"/>
      <c r="V35" s="684"/>
      <c r="W35" s="684"/>
      <c r="X35" s="684"/>
      <c r="Y35" s="684"/>
      <c r="Z35" s="684"/>
      <c r="AA35" s="684"/>
      <c r="AB35" s="684"/>
      <c r="AC35" s="684"/>
      <c r="AD35" s="684"/>
    </row>
    <row r="36" spans="1:30" x14ac:dyDescent="0.25">
      <c r="A36" s="684"/>
      <c r="B36" s="684"/>
      <c r="C36" s="684"/>
      <c r="D36" s="684"/>
      <c r="E36" s="684"/>
      <c r="F36" s="684"/>
      <c r="G36" s="684"/>
      <c r="H36" s="684"/>
      <c r="I36" s="684"/>
      <c r="J36" s="684"/>
      <c r="K36" s="684"/>
      <c r="L36" s="684"/>
      <c r="M36" s="684"/>
      <c r="N36" s="684"/>
      <c r="O36" s="684"/>
      <c r="P36" s="684"/>
      <c r="Q36" s="684"/>
      <c r="R36" s="684"/>
      <c r="S36" s="684"/>
      <c r="T36" s="684"/>
      <c r="U36" s="684"/>
      <c r="V36" s="684"/>
      <c r="W36" s="684"/>
      <c r="X36" s="684"/>
      <c r="Y36" s="684"/>
      <c r="Z36" s="684"/>
      <c r="AA36" s="684"/>
      <c r="AB36" s="684"/>
      <c r="AC36" s="684"/>
      <c r="AD36" s="684"/>
    </row>
    <row r="37" spans="1:30" x14ac:dyDescent="0.25">
      <c r="A37" s="684"/>
      <c r="B37" s="684"/>
      <c r="C37" s="684"/>
      <c r="D37" s="684"/>
      <c r="E37" s="684"/>
      <c r="F37" s="684"/>
      <c r="G37" s="684"/>
      <c r="H37" s="684"/>
      <c r="I37" s="684"/>
      <c r="J37" s="684"/>
      <c r="K37" s="684"/>
      <c r="L37" s="684"/>
      <c r="M37" s="684"/>
      <c r="N37" s="684"/>
      <c r="O37" s="684"/>
      <c r="P37" s="684"/>
      <c r="Q37" s="684"/>
      <c r="R37" s="684"/>
      <c r="S37" s="684"/>
      <c r="T37" s="684"/>
      <c r="U37" s="684"/>
      <c r="V37" s="684"/>
      <c r="W37" s="684"/>
      <c r="X37" s="684"/>
      <c r="Y37" s="684"/>
      <c r="Z37" s="684"/>
      <c r="AA37" s="684"/>
      <c r="AB37" s="684"/>
      <c r="AC37" s="684"/>
      <c r="AD37" s="684"/>
    </row>
    <row r="38" spans="1:30" x14ac:dyDescent="0.25">
      <c r="A38" s="684"/>
      <c r="B38" s="684"/>
      <c r="C38" s="684"/>
      <c r="D38" s="684"/>
      <c r="E38" s="684"/>
      <c r="F38" s="684"/>
      <c r="G38" s="684"/>
      <c r="H38" s="684"/>
      <c r="I38" s="684"/>
      <c r="J38" s="684"/>
      <c r="K38" s="684"/>
      <c r="L38" s="684"/>
      <c r="M38" s="684"/>
      <c r="N38" s="684"/>
      <c r="O38" s="684"/>
      <c r="P38" s="684"/>
      <c r="Q38" s="684"/>
      <c r="R38" s="684"/>
      <c r="S38" s="684"/>
      <c r="T38" s="684"/>
      <c r="U38" s="684"/>
      <c r="V38" s="684"/>
      <c r="W38" s="684"/>
      <c r="X38" s="684"/>
      <c r="Y38" s="684"/>
      <c r="Z38" s="684"/>
      <c r="AA38" s="684"/>
      <c r="AB38" s="684"/>
      <c r="AC38" s="684"/>
      <c r="AD38" s="684"/>
    </row>
    <row r="39" spans="1:30" x14ac:dyDescent="0.25">
      <c r="A39" s="684"/>
      <c r="B39" s="684"/>
      <c r="C39" s="684"/>
      <c r="D39" s="684"/>
      <c r="E39" s="684"/>
      <c r="F39" s="684"/>
      <c r="G39" s="684"/>
      <c r="H39" s="684"/>
      <c r="I39" s="684"/>
      <c r="J39" s="684"/>
      <c r="K39" s="684"/>
      <c r="L39" s="684"/>
      <c r="M39" s="684"/>
      <c r="N39" s="684"/>
      <c r="O39" s="684"/>
      <c r="P39" s="684"/>
      <c r="Q39" s="684"/>
      <c r="R39" s="684"/>
      <c r="S39" s="684"/>
      <c r="T39" s="684"/>
      <c r="U39" s="684"/>
      <c r="V39" s="684"/>
      <c r="W39" s="684"/>
      <c r="X39" s="684"/>
      <c r="Y39" s="684"/>
      <c r="Z39" s="684"/>
      <c r="AA39" s="684"/>
      <c r="AB39" s="684"/>
      <c r="AC39" s="684"/>
      <c r="AD39" s="684"/>
    </row>
    <row r="40" spans="1:30" x14ac:dyDescent="0.25">
      <c r="A40" s="684"/>
      <c r="B40" s="684"/>
      <c r="C40" s="684"/>
      <c r="D40" s="684"/>
      <c r="E40" s="684"/>
      <c r="F40" s="684"/>
      <c r="G40" s="684"/>
      <c r="H40" s="684"/>
      <c r="I40" s="684"/>
      <c r="J40" s="684"/>
      <c r="K40" s="684"/>
      <c r="L40" s="684"/>
      <c r="M40" s="684"/>
      <c r="N40" s="684"/>
      <c r="O40" s="684"/>
      <c r="P40" s="684"/>
      <c r="Q40" s="684"/>
      <c r="R40" s="684"/>
      <c r="S40" s="684"/>
      <c r="T40" s="684"/>
      <c r="U40" s="684"/>
      <c r="V40" s="684"/>
      <c r="W40" s="684"/>
      <c r="X40" s="684"/>
      <c r="Y40" s="684"/>
      <c r="Z40" s="684"/>
      <c r="AA40" s="684"/>
      <c r="AB40" s="684"/>
      <c r="AC40" s="684"/>
      <c r="AD40" s="684"/>
    </row>
    <row r="41" spans="1:30" x14ac:dyDescent="0.25">
      <c r="A41" s="684"/>
      <c r="B41" s="684"/>
      <c r="C41" s="684"/>
      <c r="D41" s="684"/>
      <c r="E41" s="684"/>
      <c r="F41" s="684"/>
      <c r="G41" s="684"/>
      <c r="H41" s="684"/>
      <c r="I41" s="684"/>
      <c r="J41" s="684"/>
      <c r="K41" s="684"/>
      <c r="L41" s="684"/>
      <c r="M41" s="684"/>
      <c r="N41" s="684"/>
      <c r="O41" s="684"/>
      <c r="P41" s="684"/>
      <c r="Q41" s="684"/>
      <c r="R41" s="684"/>
      <c r="S41" s="684"/>
      <c r="T41" s="684"/>
      <c r="U41" s="684"/>
      <c r="V41" s="684"/>
      <c r="W41" s="684"/>
      <c r="X41" s="684"/>
      <c r="Y41" s="684"/>
      <c r="Z41" s="684"/>
      <c r="AA41" s="684"/>
      <c r="AB41" s="684"/>
      <c r="AC41" s="684"/>
      <c r="AD41" s="684"/>
    </row>
    <row r="42" spans="1:30" x14ac:dyDescent="0.25">
      <c r="A42" s="684"/>
      <c r="B42" s="684"/>
      <c r="C42" s="684"/>
      <c r="D42" s="684"/>
      <c r="E42" s="684"/>
      <c r="F42" s="684"/>
      <c r="G42" s="684"/>
      <c r="H42" s="684"/>
      <c r="I42" s="684"/>
      <c r="J42" s="684"/>
      <c r="K42" s="684"/>
      <c r="L42" s="684"/>
      <c r="M42" s="684"/>
      <c r="N42" s="684"/>
      <c r="O42" s="684"/>
      <c r="P42" s="684"/>
      <c r="Q42" s="684"/>
      <c r="R42" s="684"/>
      <c r="S42" s="684"/>
      <c r="T42" s="684"/>
      <c r="U42" s="684"/>
      <c r="V42" s="684"/>
      <c r="W42" s="684"/>
      <c r="X42" s="684"/>
      <c r="Y42" s="684"/>
      <c r="Z42" s="684"/>
      <c r="AA42" s="684"/>
      <c r="AB42" s="684"/>
      <c r="AC42" s="684"/>
      <c r="AD42" s="684"/>
    </row>
    <row r="43" spans="1:30" x14ac:dyDescent="0.25">
      <c r="A43" s="684"/>
      <c r="B43" s="684"/>
      <c r="C43" s="684"/>
      <c r="D43" s="684"/>
      <c r="E43" s="684"/>
      <c r="F43" s="684"/>
      <c r="G43" s="684"/>
      <c r="H43" s="684"/>
      <c r="I43" s="684"/>
      <c r="J43" s="684"/>
      <c r="K43" s="684"/>
      <c r="L43" s="684"/>
      <c r="M43" s="684"/>
      <c r="N43" s="684"/>
      <c r="O43" s="684"/>
      <c r="P43" s="684"/>
      <c r="Q43" s="684"/>
      <c r="R43" s="684"/>
      <c r="S43" s="684"/>
      <c r="T43" s="684"/>
      <c r="U43" s="684"/>
      <c r="V43" s="684"/>
      <c r="W43" s="684"/>
      <c r="X43" s="684"/>
      <c r="Y43" s="684"/>
      <c r="Z43" s="684"/>
      <c r="AA43" s="684"/>
      <c r="AB43" s="684"/>
      <c r="AC43" s="684"/>
      <c r="AD43" s="684"/>
    </row>
    <row r="44" spans="1:30" x14ac:dyDescent="0.25">
      <c r="A44" s="684"/>
      <c r="B44" s="684"/>
      <c r="C44" s="684"/>
      <c r="D44" s="684"/>
      <c r="E44" s="684"/>
      <c r="F44" s="684"/>
      <c r="G44" s="684"/>
      <c r="H44" s="684"/>
      <c r="I44" s="684"/>
      <c r="J44" s="684"/>
      <c r="K44" s="684"/>
      <c r="L44" s="684"/>
      <c r="M44" s="684"/>
      <c r="N44" s="684"/>
      <c r="O44" s="684"/>
      <c r="P44" s="684"/>
      <c r="Q44" s="684"/>
      <c r="R44" s="684"/>
      <c r="S44" s="684"/>
      <c r="T44" s="684"/>
      <c r="U44" s="684"/>
      <c r="V44" s="684"/>
      <c r="W44" s="684"/>
      <c r="X44" s="684"/>
      <c r="Y44" s="684"/>
      <c r="Z44" s="684"/>
      <c r="AA44" s="684"/>
      <c r="AB44" s="684"/>
      <c r="AC44" s="684"/>
      <c r="AD44" s="684"/>
    </row>
    <row r="45" spans="1:30" x14ac:dyDescent="0.25">
      <c r="A45" s="684"/>
      <c r="B45" s="684"/>
      <c r="C45" s="684"/>
      <c r="D45" s="684"/>
      <c r="E45" s="684"/>
      <c r="F45" s="684"/>
      <c r="G45" s="684"/>
      <c r="H45" s="684"/>
      <c r="I45" s="684"/>
      <c r="J45" s="684"/>
      <c r="K45" s="684"/>
      <c r="L45" s="684"/>
      <c r="M45" s="684"/>
      <c r="N45" s="684"/>
      <c r="O45" s="684"/>
      <c r="P45" s="684"/>
      <c r="Q45" s="684"/>
      <c r="R45" s="684"/>
      <c r="S45" s="684"/>
      <c r="T45" s="684"/>
      <c r="U45" s="684"/>
      <c r="V45" s="684"/>
      <c r="W45" s="684"/>
      <c r="X45" s="684"/>
      <c r="Y45" s="684"/>
      <c r="Z45" s="684"/>
      <c r="AA45" s="684"/>
      <c r="AB45" s="684"/>
      <c r="AC45" s="684"/>
      <c r="AD45" s="684"/>
    </row>
    <row r="46" spans="1:30" x14ac:dyDescent="0.25">
      <c r="A46" s="684"/>
      <c r="B46" s="684"/>
      <c r="C46" s="684"/>
      <c r="D46" s="684"/>
      <c r="E46" s="684"/>
      <c r="F46" s="684"/>
      <c r="G46" s="684"/>
      <c r="H46" s="684"/>
      <c r="I46" s="684"/>
      <c r="J46" s="684"/>
      <c r="K46" s="684"/>
      <c r="L46" s="684"/>
      <c r="M46" s="684"/>
      <c r="N46" s="684"/>
      <c r="O46" s="684"/>
      <c r="P46" s="684"/>
      <c r="Q46" s="684"/>
      <c r="R46" s="684"/>
      <c r="S46" s="684"/>
      <c r="T46" s="684"/>
      <c r="U46" s="684"/>
      <c r="V46" s="684"/>
      <c r="W46" s="684"/>
      <c r="X46" s="684"/>
      <c r="Y46" s="684"/>
      <c r="Z46" s="684"/>
      <c r="AA46" s="684"/>
      <c r="AB46" s="684"/>
      <c r="AC46" s="684"/>
      <c r="AD46" s="684"/>
    </row>
    <row r="47" spans="1:30" x14ac:dyDescent="0.25">
      <c r="A47" s="684"/>
      <c r="B47" s="684"/>
      <c r="C47" s="684"/>
      <c r="D47" s="684"/>
      <c r="E47" s="684"/>
      <c r="F47" s="684"/>
      <c r="G47" s="684"/>
      <c r="H47" s="684"/>
      <c r="I47" s="684"/>
      <c r="J47" s="684"/>
      <c r="K47" s="684"/>
      <c r="L47" s="684"/>
      <c r="M47" s="684"/>
      <c r="N47" s="684"/>
      <c r="O47" s="684"/>
      <c r="P47" s="684"/>
      <c r="Q47" s="684"/>
      <c r="R47" s="684"/>
      <c r="S47" s="684"/>
      <c r="T47" s="684"/>
      <c r="U47" s="684"/>
      <c r="V47" s="684"/>
      <c r="W47" s="684"/>
      <c r="X47" s="684"/>
      <c r="Y47" s="684"/>
      <c r="Z47" s="684"/>
      <c r="AA47" s="684"/>
      <c r="AB47" s="684"/>
      <c r="AC47" s="684"/>
      <c r="AD47" s="684"/>
    </row>
    <row r="48" spans="1:30" x14ac:dyDescent="0.25">
      <c r="A48" s="684"/>
      <c r="B48" s="684"/>
      <c r="C48" s="684"/>
      <c r="D48" s="684"/>
      <c r="E48" s="684"/>
      <c r="F48" s="684"/>
      <c r="G48" s="684"/>
      <c r="H48" s="684"/>
      <c r="I48" s="684"/>
      <c r="J48" s="684"/>
      <c r="K48" s="684"/>
      <c r="L48" s="684"/>
      <c r="M48" s="684"/>
      <c r="N48" s="684"/>
      <c r="O48" s="684"/>
      <c r="P48" s="684"/>
      <c r="Q48" s="684"/>
      <c r="R48" s="684"/>
      <c r="S48" s="684"/>
      <c r="T48" s="684"/>
      <c r="U48" s="684"/>
      <c r="V48" s="684"/>
      <c r="W48" s="684"/>
      <c r="X48" s="684"/>
      <c r="Y48" s="684"/>
      <c r="Z48" s="684"/>
      <c r="AA48" s="684"/>
      <c r="AB48" s="684"/>
      <c r="AC48" s="684"/>
      <c r="AD48" s="684"/>
    </row>
    <row r="49" spans="1:30" x14ac:dyDescent="0.25">
      <c r="A49" s="684"/>
      <c r="B49" s="684"/>
      <c r="C49" s="684"/>
      <c r="D49" s="684"/>
      <c r="E49" s="684"/>
      <c r="F49" s="684"/>
      <c r="G49" s="684"/>
      <c r="H49" s="684"/>
      <c r="I49" s="684"/>
      <c r="J49" s="684"/>
      <c r="K49" s="684"/>
      <c r="L49" s="684"/>
      <c r="M49" s="684"/>
      <c r="N49" s="684"/>
      <c r="O49" s="684"/>
      <c r="P49" s="684"/>
      <c r="Q49" s="684"/>
      <c r="R49" s="684"/>
      <c r="S49" s="684"/>
      <c r="T49" s="684"/>
      <c r="U49" s="684"/>
      <c r="V49" s="684"/>
      <c r="W49" s="684"/>
      <c r="X49" s="684"/>
      <c r="Y49" s="684"/>
      <c r="Z49" s="684"/>
      <c r="AA49" s="684"/>
      <c r="AB49" s="684"/>
      <c r="AC49" s="684"/>
      <c r="AD49" s="684"/>
    </row>
    <row r="50" spans="1:30" x14ac:dyDescent="0.25">
      <c r="A50" s="684"/>
      <c r="B50" s="684"/>
      <c r="C50" s="684"/>
      <c r="D50" s="684"/>
      <c r="E50" s="684"/>
      <c r="F50" s="684"/>
      <c r="G50" s="684"/>
      <c r="H50" s="684"/>
      <c r="I50" s="684"/>
      <c r="J50" s="684"/>
      <c r="K50" s="684"/>
      <c r="L50" s="684"/>
      <c r="M50" s="684"/>
      <c r="N50" s="684"/>
      <c r="O50" s="684"/>
      <c r="P50" s="684"/>
      <c r="Q50" s="684"/>
      <c r="R50" s="684"/>
      <c r="S50" s="684"/>
      <c r="T50" s="684"/>
      <c r="U50" s="684"/>
      <c r="V50" s="684"/>
      <c r="W50" s="684"/>
      <c r="X50" s="684"/>
      <c r="Y50" s="684"/>
      <c r="Z50" s="684"/>
      <c r="AA50" s="684"/>
      <c r="AB50" s="684"/>
      <c r="AC50" s="684"/>
      <c r="AD50" s="684"/>
    </row>
    <row r="51" spans="1:30" x14ac:dyDescent="0.25">
      <c r="A51" s="684"/>
      <c r="B51" s="684"/>
      <c r="C51" s="684"/>
      <c r="D51" s="684"/>
      <c r="E51" s="684"/>
      <c r="F51" s="684"/>
      <c r="G51" s="684"/>
      <c r="H51" s="684"/>
      <c r="I51" s="684"/>
      <c r="J51" s="684"/>
      <c r="K51" s="684"/>
      <c r="L51" s="684"/>
      <c r="M51" s="684"/>
      <c r="N51" s="684"/>
      <c r="O51" s="684"/>
      <c r="P51" s="684"/>
      <c r="Q51" s="684"/>
      <c r="R51" s="684"/>
      <c r="S51" s="684"/>
      <c r="T51" s="684"/>
      <c r="U51" s="684"/>
      <c r="V51" s="684"/>
      <c r="W51" s="684"/>
      <c r="X51" s="684"/>
      <c r="Y51" s="684"/>
      <c r="Z51" s="684"/>
      <c r="AA51" s="684"/>
      <c r="AB51" s="684"/>
      <c r="AC51" s="684"/>
      <c r="AD51" s="684"/>
    </row>
    <row r="52" spans="1:30" x14ac:dyDescent="0.25">
      <c r="A52" s="684"/>
      <c r="B52" s="684"/>
      <c r="C52" s="684"/>
      <c r="D52" s="684"/>
      <c r="E52" s="684"/>
      <c r="F52" s="684"/>
      <c r="G52" s="684"/>
      <c r="H52" s="684"/>
      <c r="I52" s="684"/>
      <c r="J52" s="684"/>
      <c r="K52" s="684"/>
      <c r="L52" s="684"/>
      <c r="M52" s="684"/>
      <c r="N52" s="684"/>
      <c r="O52" s="684"/>
      <c r="P52" s="684"/>
      <c r="Q52" s="684"/>
      <c r="R52" s="684"/>
      <c r="S52" s="684"/>
      <c r="T52" s="684"/>
      <c r="U52" s="684"/>
      <c r="V52" s="684"/>
      <c r="W52" s="684"/>
      <c r="X52" s="684"/>
      <c r="Y52" s="684"/>
      <c r="Z52" s="684"/>
      <c r="AA52" s="684"/>
      <c r="AB52" s="684"/>
      <c r="AC52" s="684"/>
      <c r="AD52" s="684"/>
    </row>
    <row r="53" spans="1:30" x14ac:dyDescent="0.25">
      <c r="A53" s="684"/>
      <c r="B53" s="684"/>
      <c r="C53" s="684"/>
      <c r="D53" s="684"/>
      <c r="E53" s="684"/>
      <c r="F53" s="684"/>
      <c r="G53" s="684"/>
      <c r="H53" s="684"/>
      <c r="I53" s="684"/>
      <c r="J53" s="684"/>
      <c r="K53" s="684"/>
      <c r="L53" s="684"/>
      <c r="M53" s="684"/>
      <c r="N53" s="684"/>
      <c r="O53" s="684"/>
      <c r="P53" s="684"/>
      <c r="Q53" s="684"/>
      <c r="R53" s="684"/>
      <c r="S53" s="684"/>
      <c r="T53" s="684"/>
      <c r="U53" s="684"/>
      <c r="V53" s="684"/>
      <c r="W53" s="684"/>
      <c r="X53" s="684"/>
      <c r="Y53" s="684"/>
      <c r="Z53" s="684"/>
      <c r="AA53" s="684"/>
      <c r="AB53" s="684"/>
      <c r="AC53" s="684"/>
      <c r="AD53" s="684"/>
    </row>
    <row r="54" spans="1:30" x14ac:dyDescent="0.25">
      <c r="A54" s="684"/>
      <c r="B54" s="684"/>
      <c r="C54" s="684"/>
      <c r="D54" s="684"/>
      <c r="E54" s="684"/>
      <c r="F54" s="684"/>
      <c r="G54" s="684"/>
      <c r="H54" s="684"/>
      <c r="I54" s="684"/>
      <c r="J54" s="684"/>
      <c r="K54" s="684"/>
      <c r="L54" s="684"/>
      <c r="M54" s="684"/>
      <c r="N54" s="684"/>
      <c r="O54" s="684"/>
      <c r="P54" s="684"/>
      <c r="Q54" s="684"/>
      <c r="R54" s="684"/>
      <c r="S54" s="684"/>
      <c r="T54" s="684"/>
      <c r="U54" s="684"/>
      <c r="V54" s="684"/>
      <c r="W54" s="684"/>
      <c r="X54" s="684"/>
      <c r="Y54" s="684"/>
      <c r="Z54" s="684"/>
      <c r="AA54" s="684"/>
      <c r="AB54" s="684"/>
      <c r="AC54" s="684"/>
      <c r="AD54" s="684"/>
    </row>
    <row r="55" spans="1:30" x14ac:dyDescent="0.25">
      <c r="A55" s="684"/>
      <c r="B55" s="684"/>
      <c r="C55" s="684"/>
      <c r="D55" s="684"/>
      <c r="E55" s="684"/>
      <c r="F55" s="684"/>
      <c r="G55" s="684"/>
      <c r="H55" s="684"/>
      <c r="I55" s="684"/>
      <c r="J55" s="684"/>
      <c r="K55" s="684"/>
      <c r="L55" s="684"/>
      <c r="M55" s="684"/>
      <c r="N55" s="684"/>
      <c r="O55" s="684"/>
      <c r="P55" s="684"/>
      <c r="Q55" s="684"/>
      <c r="R55" s="684"/>
      <c r="S55" s="684"/>
      <c r="T55" s="684"/>
      <c r="U55" s="684"/>
      <c r="V55" s="684"/>
      <c r="W55" s="684"/>
      <c r="X55" s="684"/>
      <c r="Y55" s="684"/>
      <c r="Z55" s="684"/>
      <c r="AA55" s="684"/>
      <c r="AB55" s="684"/>
      <c r="AC55" s="684"/>
      <c r="AD55" s="684"/>
    </row>
    <row r="56" spans="1:30" x14ac:dyDescent="0.25">
      <c r="A56" s="684"/>
      <c r="B56" s="684"/>
      <c r="C56" s="684"/>
      <c r="D56" s="684"/>
      <c r="E56" s="684"/>
      <c r="F56" s="684"/>
      <c r="G56" s="684"/>
      <c r="H56" s="684"/>
      <c r="I56" s="684"/>
      <c r="J56" s="684"/>
      <c r="K56" s="684"/>
      <c r="L56" s="684"/>
      <c r="M56" s="684"/>
      <c r="N56" s="684"/>
      <c r="O56" s="684"/>
      <c r="P56" s="684"/>
      <c r="Q56" s="684"/>
      <c r="R56" s="684"/>
      <c r="S56" s="684"/>
      <c r="T56" s="684"/>
      <c r="U56" s="684"/>
      <c r="V56" s="684"/>
      <c r="W56" s="684"/>
      <c r="X56" s="684"/>
      <c r="Y56" s="684"/>
      <c r="Z56" s="684"/>
      <c r="AA56" s="684"/>
      <c r="AB56" s="684"/>
      <c r="AC56" s="684"/>
      <c r="AD56" s="684"/>
    </row>
    <row r="57" spans="1:30" x14ac:dyDescent="0.25">
      <c r="A57" s="684"/>
      <c r="B57" s="684"/>
      <c r="C57" s="684"/>
      <c r="D57" s="684"/>
      <c r="E57" s="684"/>
      <c r="F57" s="684"/>
      <c r="G57" s="684"/>
      <c r="H57" s="684"/>
      <c r="I57" s="684"/>
      <c r="J57" s="684"/>
      <c r="K57" s="684"/>
      <c r="L57" s="684"/>
      <c r="M57" s="684"/>
      <c r="N57" s="684"/>
      <c r="O57" s="684"/>
      <c r="P57" s="684"/>
      <c r="Q57" s="684"/>
      <c r="R57" s="684"/>
      <c r="S57" s="684"/>
      <c r="T57" s="684"/>
      <c r="U57" s="684"/>
      <c r="V57" s="684"/>
      <c r="W57" s="684"/>
      <c r="X57" s="684"/>
      <c r="Y57" s="684"/>
      <c r="Z57" s="684"/>
      <c r="AA57" s="684"/>
      <c r="AB57" s="684"/>
      <c r="AC57" s="684"/>
      <c r="AD57" s="684"/>
    </row>
    <row r="58" spans="1:30" x14ac:dyDescent="0.25">
      <c r="A58" s="684"/>
      <c r="B58" s="684"/>
      <c r="C58" s="684"/>
      <c r="D58" s="684"/>
      <c r="E58" s="684"/>
      <c r="F58" s="684"/>
      <c r="G58" s="684"/>
      <c r="H58" s="684"/>
      <c r="I58" s="684"/>
      <c r="J58" s="684"/>
      <c r="K58" s="684"/>
      <c r="L58" s="684"/>
      <c r="M58" s="684"/>
      <c r="N58" s="684"/>
      <c r="O58" s="684"/>
      <c r="P58" s="684"/>
      <c r="Q58" s="684"/>
      <c r="R58" s="684"/>
      <c r="S58" s="684"/>
      <c r="T58" s="684"/>
      <c r="U58" s="684"/>
      <c r="V58" s="684"/>
      <c r="W58" s="684"/>
      <c r="X58" s="684"/>
      <c r="Y58" s="684"/>
      <c r="Z58" s="684"/>
      <c r="AA58" s="684"/>
      <c r="AB58" s="684"/>
      <c r="AC58" s="684"/>
      <c r="AD58" s="684"/>
    </row>
    <row r="59" spans="1:30" x14ac:dyDescent="0.25">
      <c r="A59" s="684"/>
      <c r="B59" s="684"/>
      <c r="C59" s="684"/>
      <c r="D59" s="684"/>
      <c r="E59" s="684"/>
      <c r="F59" s="684"/>
      <c r="G59" s="684"/>
      <c r="H59" s="684"/>
      <c r="I59" s="684"/>
      <c r="J59" s="684"/>
      <c r="K59" s="684"/>
      <c r="L59" s="684"/>
      <c r="M59" s="684"/>
      <c r="N59" s="684"/>
      <c r="O59" s="684"/>
      <c r="P59" s="684"/>
      <c r="Q59" s="684"/>
      <c r="R59" s="684"/>
      <c r="S59" s="684"/>
      <c r="T59" s="684"/>
      <c r="U59" s="684"/>
      <c r="V59" s="684"/>
      <c r="W59" s="684"/>
      <c r="X59" s="684"/>
      <c r="Y59" s="684"/>
      <c r="Z59" s="684"/>
      <c r="AA59" s="684"/>
      <c r="AB59" s="684"/>
      <c r="AC59" s="684"/>
      <c r="AD59" s="684"/>
    </row>
    <row r="60" spans="1:30" x14ac:dyDescent="0.25">
      <c r="A60" s="684"/>
      <c r="B60" s="684"/>
      <c r="C60" s="684"/>
      <c r="D60" s="684"/>
      <c r="E60" s="684"/>
      <c r="F60" s="684"/>
      <c r="G60" s="684"/>
      <c r="H60" s="684"/>
      <c r="I60" s="684"/>
      <c r="J60" s="684"/>
      <c r="K60" s="684"/>
      <c r="L60" s="684"/>
      <c r="M60" s="684"/>
      <c r="N60" s="684"/>
      <c r="O60" s="684"/>
      <c r="P60" s="684"/>
      <c r="Q60" s="684"/>
      <c r="R60" s="684"/>
      <c r="S60" s="684"/>
      <c r="T60" s="684"/>
      <c r="U60" s="684"/>
      <c r="V60" s="684"/>
      <c r="W60" s="684"/>
      <c r="X60" s="684"/>
      <c r="Y60" s="684"/>
      <c r="Z60" s="684"/>
      <c r="AA60" s="684"/>
      <c r="AB60" s="684"/>
      <c r="AC60" s="684"/>
      <c r="AD60" s="684"/>
    </row>
    <row r="61" spans="1:30" x14ac:dyDescent="0.25">
      <c r="A61" s="684"/>
      <c r="B61" s="684"/>
      <c r="C61" s="684"/>
      <c r="D61" s="684"/>
      <c r="E61" s="684"/>
      <c r="F61" s="684"/>
      <c r="G61" s="684"/>
      <c r="H61" s="684"/>
      <c r="I61" s="684"/>
      <c r="J61" s="684"/>
      <c r="K61" s="684"/>
      <c r="L61" s="684"/>
      <c r="M61" s="684"/>
      <c r="N61" s="684"/>
      <c r="O61" s="684"/>
      <c r="P61" s="684"/>
      <c r="Q61" s="684"/>
      <c r="R61" s="684"/>
      <c r="S61" s="684"/>
      <c r="T61" s="684"/>
      <c r="U61" s="684"/>
      <c r="V61" s="684"/>
      <c r="W61" s="684"/>
      <c r="X61" s="684"/>
      <c r="Y61" s="684"/>
      <c r="Z61" s="684"/>
      <c r="AA61" s="684"/>
      <c r="AB61" s="684"/>
      <c r="AC61" s="684"/>
      <c r="AD61" s="684"/>
    </row>
    <row r="62" spans="1:30" x14ac:dyDescent="0.25">
      <c r="A62" s="684"/>
      <c r="B62" s="684"/>
      <c r="C62" s="684"/>
      <c r="D62" s="684"/>
      <c r="E62" s="684"/>
      <c r="F62" s="684"/>
      <c r="G62" s="684"/>
      <c r="H62" s="684"/>
      <c r="I62" s="684"/>
      <c r="J62" s="684"/>
      <c r="K62" s="684"/>
      <c r="L62" s="684"/>
      <c r="M62" s="684"/>
      <c r="N62" s="684"/>
      <c r="O62" s="684"/>
      <c r="P62" s="684"/>
      <c r="Q62" s="684"/>
      <c r="R62" s="684"/>
      <c r="S62" s="684"/>
      <c r="T62" s="684"/>
      <c r="U62" s="684"/>
      <c r="V62" s="684"/>
      <c r="W62" s="684"/>
      <c r="X62" s="684"/>
      <c r="Y62" s="684"/>
      <c r="Z62" s="684"/>
      <c r="AA62" s="684"/>
      <c r="AB62" s="684"/>
      <c r="AC62" s="684"/>
      <c r="AD62" s="684"/>
    </row>
    <row r="63" spans="1:30" x14ac:dyDescent="0.25">
      <c r="A63" s="684"/>
      <c r="B63" s="684"/>
      <c r="C63" s="684"/>
      <c r="D63" s="684"/>
      <c r="E63" s="684"/>
      <c r="F63" s="684"/>
      <c r="G63" s="684"/>
      <c r="H63" s="684"/>
      <c r="I63" s="684"/>
      <c r="J63" s="684"/>
      <c r="K63" s="684"/>
      <c r="L63" s="684"/>
      <c r="M63" s="684"/>
      <c r="N63" s="684"/>
      <c r="O63" s="684"/>
      <c r="P63" s="684"/>
      <c r="Q63" s="684"/>
      <c r="R63" s="684"/>
      <c r="S63" s="684"/>
      <c r="T63" s="684"/>
      <c r="U63" s="684"/>
      <c r="V63" s="684"/>
      <c r="W63" s="684"/>
      <c r="X63" s="684"/>
      <c r="Y63" s="684"/>
      <c r="Z63" s="684"/>
      <c r="AA63" s="684"/>
      <c r="AB63" s="684"/>
      <c r="AC63" s="684"/>
      <c r="AD63" s="684"/>
    </row>
    <row r="64" spans="1:30" x14ac:dyDescent="0.25">
      <c r="A64" s="684"/>
      <c r="B64" s="684"/>
      <c r="C64" s="684"/>
      <c r="D64" s="684"/>
      <c r="E64" s="684"/>
      <c r="F64" s="684"/>
      <c r="G64" s="684"/>
      <c r="H64" s="684"/>
      <c r="I64" s="684"/>
      <c r="J64" s="684"/>
      <c r="K64" s="684"/>
      <c r="L64" s="684"/>
      <c r="M64" s="684"/>
      <c r="N64" s="684"/>
      <c r="O64" s="684"/>
      <c r="P64" s="684"/>
      <c r="Q64" s="684"/>
      <c r="R64" s="684"/>
      <c r="S64" s="684"/>
      <c r="T64" s="684"/>
      <c r="U64" s="684"/>
      <c r="V64" s="684"/>
      <c r="W64" s="684"/>
      <c r="X64" s="684"/>
      <c r="Y64" s="684"/>
      <c r="Z64" s="684"/>
      <c r="AA64" s="684"/>
      <c r="AB64" s="684"/>
      <c r="AC64" s="684"/>
      <c r="AD64" s="684"/>
    </row>
    <row r="65" spans="1:30" x14ac:dyDescent="0.25">
      <c r="A65" s="684"/>
      <c r="B65" s="684"/>
      <c r="C65" s="684"/>
      <c r="D65" s="684"/>
      <c r="E65" s="684"/>
      <c r="F65" s="684"/>
      <c r="G65" s="684"/>
      <c r="H65" s="684"/>
      <c r="I65" s="684"/>
      <c r="J65" s="684"/>
      <c r="K65" s="684"/>
      <c r="L65" s="684"/>
      <c r="M65" s="684"/>
      <c r="N65" s="684"/>
      <c r="O65" s="684"/>
      <c r="P65" s="684"/>
      <c r="Q65" s="684"/>
      <c r="R65" s="684"/>
      <c r="S65" s="684"/>
      <c r="T65" s="684"/>
      <c r="U65" s="684"/>
      <c r="V65" s="684"/>
      <c r="W65" s="684"/>
      <c r="X65" s="684"/>
      <c r="Y65" s="684"/>
      <c r="Z65" s="684"/>
      <c r="AA65" s="684"/>
      <c r="AB65" s="684"/>
      <c r="AC65" s="684"/>
      <c r="AD65" s="684"/>
    </row>
    <row r="66" spans="1:30" x14ac:dyDescent="0.25">
      <c r="A66" s="684"/>
      <c r="B66" s="684"/>
      <c r="C66" s="684"/>
      <c r="D66" s="684"/>
      <c r="E66" s="684"/>
      <c r="F66" s="684"/>
      <c r="G66" s="684"/>
      <c r="H66" s="684"/>
      <c r="I66" s="684"/>
      <c r="J66" s="684"/>
      <c r="K66" s="684"/>
      <c r="L66" s="684"/>
      <c r="M66" s="684"/>
      <c r="N66" s="684"/>
      <c r="O66" s="684"/>
      <c r="P66" s="684"/>
      <c r="Q66" s="684"/>
      <c r="R66" s="684"/>
      <c r="S66" s="684"/>
      <c r="T66" s="684"/>
      <c r="U66" s="684"/>
      <c r="V66" s="684"/>
      <c r="W66" s="684"/>
      <c r="X66" s="684"/>
      <c r="Y66" s="684"/>
      <c r="Z66" s="684"/>
      <c r="AA66" s="684"/>
      <c r="AB66" s="684"/>
      <c r="AC66" s="684"/>
      <c r="AD66" s="684"/>
    </row>
    <row r="67" spans="1:30" x14ac:dyDescent="0.25">
      <c r="A67" s="684"/>
      <c r="B67" s="684"/>
      <c r="C67" s="684"/>
      <c r="D67" s="684"/>
      <c r="E67" s="684"/>
      <c r="F67" s="684"/>
      <c r="G67" s="684"/>
      <c r="H67" s="684"/>
      <c r="I67" s="684"/>
      <c r="J67" s="684"/>
      <c r="K67" s="684"/>
      <c r="L67" s="684"/>
      <c r="M67" s="684"/>
      <c r="N67" s="684"/>
      <c r="O67" s="684"/>
      <c r="P67" s="684"/>
      <c r="Q67" s="684"/>
      <c r="R67" s="684"/>
      <c r="S67" s="684"/>
      <c r="T67" s="684"/>
      <c r="U67" s="684"/>
      <c r="V67" s="684"/>
      <c r="W67" s="684"/>
      <c r="X67" s="684"/>
      <c r="Y67" s="684"/>
      <c r="Z67" s="684"/>
      <c r="AA67" s="684"/>
      <c r="AB67" s="684"/>
      <c r="AC67" s="684"/>
      <c r="AD67" s="684"/>
    </row>
    <row r="68" spans="1:30" x14ac:dyDescent="0.25">
      <c r="A68" s="684"/>
      <c r="B68" s="684"/>
      <c r="C68" s="684"/>
      <c r="D68" s="684"/>
      <c r="E68" s="684"/>
      <c r="F68" s="684"/>
      <c r="G68" s="684"/>
      <c r="H68" s="684"/>
      <c r="I68" s="684"/>
      <c r="J68" s="684"/>
      <c r="K68" s="684"/>
      <c r="L68" s="684"/>
      <c r="M68" s="684"/>
      <c r="N68" s="684"/>
      <c r="O68" s="684"/>
      <c r="P68" s="684"/>
      <c r="Q68" s="684"/>
      <c r="R68" s="684"/>
      <c r="S68" s="684"/>
      <c r="T68" s="684"/>
      <c r="U68" s="684"/>
      <c r="V68" s="684"/>
      <c r="W68" s="684"/>
      <c r="X68" s="684"/>
      <c r="Y68" s="684"/>
      <c r="Z68" s="684"/>
      <c r="AA68" s="684"/>
      <c r="AB68" s="684"/>
      <c r="AC68" s="684"/>
      <c r="AD68" s="684"/>
    </row>
    <row r="69" spans="1:30" x14ac:dyDescent="0.25">
      <c r="A69" s="684"/>
      <c r="B69" s="684"/>
      <c r="C69" s="684"/>
      <c r="D69" s="684"/>
      <c r="E69" s="684"/>
      <c r="F69" s="684"/>
      <c r="G69" s="684"/>
      <c r="H69" s="684"/>
      <c r="I69" s="684"/>
      <c r="J69" s="684"/>
      <c r="K69" s="684"/>
      <c r="L69" s="684"/>
      <c r="M69" s="684"/>
      <c r="N69" s="684"/>
      <c r="O69" s="684"/>
      <c r="P69" s="684"/>
      <c r="Q69" s="684"/>
      <c r="R69" s="684"/>
      <c r="S69" s="684"/>
      <c r="T69" s="684"/>
      <c r="U69" s="684"/>
      <c r="V69" s="684"/>
      <c r="W69" s="684"/>
      <c r="X69" s="684"/>
      <c r="Y69" s="684"/>
      <c r="Z69" s="684"/>
      <c r="AA69" s="684"/>
      <c r="AB69" s="684"/>
      <c r="AC69" s="684"/>
      <c r="AD69" s="684"/>
    </row>
    <row r="70" spans="1:30" x14ac:dyDescent="0.25">
      <c r="A70" s="684"/>
      <c r="B70" s="684"/>
      <c r="C70" s="684"/>
      <c r="D70" s="684"/>
      <c r="E70" s="684"/>
      <c r="F70" s="684"/>
      <c r="G70" s="684"/>
      <c r="H70" s="684"/>
      <c r="I70" s="684"/>
      <c r="J70" s="684"/>
      <c r="K70" s="684"/>
      <c r="L70" s="684"/>
      <c r="M70" s="684"/>
      <c r="N70" s="684"/>
      <c r="O70" s="684"/>
      <c r="P70" s="684"/>
      <c r="Q70" s="684"/>
      <c r="R70" s="684"/>
      <c r="S70" s="684"/>
      <c r="T70" s="684"/>
      <c r="U70" s="684"/>
      <c r="V70" s="684"/>
      <c r="W70" s="684"/>
      <c r="X70" s="684"/>
      <c r="Y70" s="684"/>
      <c r="Z70" s="684"/>
      <c r="AA70" s="684"/>
      <c r="AB70" s="684"/>
      <c r="AC70" s="684"/>
      <c r="AD70" s="684"/>
    </row>
    <row r="71" spans="1:30" x14ac:dyDescent="0.25">
      <c r="A71" s="684"/>
      <c r="B71" s="684"/>
      <c r="C71" s="684"/>
      <c r="D71" s="684"/>
      <c r="E71" s="684"/>
      <c r="F71" s="684"/>
      <c r="G71" s="684"/>
      <c r="H71" s="684"/>
      <c r="I71" s="684"/>
      <c r="J71" s="684"/>
      <c r="K71" s="684"/>
      <c r="L71" s="684"/>
      <c r="M71" s="684"/>
      <c r="N71" s="684"/>
      <c r="O71" s="684"/>
      <c r="P71" s="684"/>
      <c r="Q71" s="684"/>
      <c r="R71" s="684"/>
      <c r="S71" s="684"/>
      <c r="T71" s="684"/>
      <c r="U71" s="684"/>
      <c r="V71" s="684"/>
      <c r="W71" s="684"/>
      <c r="X71" s="684"/>
      <c r="Y71" s="684"/>
      <c r="Z71" s="684"/>
      <c r="AA71" s="684"/>
      <c r="AB71" s="684"/>
      <c r="AC71" s="684"/>
      <c r="AD71" s="684"/>
    </row>
    <row r="72" spans="1:30" x14ac:dyDescent="0.25">
      <c r="A72" s="684"/>
      <c r="B72" s="684"/>
      <c r="C72" s="684"/>
      <c r="D72" s="684"/>
      <c r="E72" s="684"/>
      <c r="F72" s="684"/>
      <c r="G72" s="684"/>
      <c r="H72" s="684"/>
      <c r="I72" s="684"/>
      <c r="J72" s="684"/>
      <c r="K72" s="684"/>
      <c r="L72" s="684"/>
      <c r="M72" s="684"/>
      <c r="N72" s="684"/>
      <c r="O72" s="684"/>
      <c r="P72" s="684"/>
      <c r="Q72" s="684"/>
      <c r="R72" s="684"/>
      <c r="S72" s="684"/>
      <c r="T72" s="684"/>
      <c r="U72" s="684"/>
      <c r="V72" s="684"/>
      <c r="W72" s="684"/>
      <c r="X72" s="684"/>
      <c r="Y72" s="684"/>
      <c r="Z72" s="684"/>
      <c r="AA72" s="684"/>
      <c r="AB72" s="684"/>
      <c r="AC72" s="684"/>
      <c r="AD72" s="684"/>
    </row>
    <row r="73" spans="1:30" x14ac:dyDescent="0.25">
      <c r="A73" s="684"/>
      <c r="B73" s="684"/>
      <c r="C73" s="684"/>
      <c r="D73" s="684"/>
      <c r="E73" s="684"/>
      <c r="F73" s="684"/>
      <c r="G73" s="684"/>
      <c r="H73" s="684"/>
      <c r="I73" s="684"/>
      <c r="J73" s="684"/>
      <c r="K73" s="684"/>
      <c r="L73" s="684"/>
      <c r="M73" s="684"/>
      <c r="N73" s="684"/>
      <c r="O73" s="684"/>
      <c r="P73" s="684"/>
      <c r="Q73" s="684"/>
      <c r="R73" s="684"/>
      <c r="S73" s="684"/>
      <c r="T73" s="684"/>
      <c r="U73" s="684"/>
      <c r="V73" s="684"/>
      <c r="W73" s="684"/>
      <c r="X73" s="684"/>
      <c r="Y73" s="684"/>
      <c r="Z73" s="684"/>
      <c r="AA73" s="684"/>
      <c r="AB73" s="684"/>
      <c r="AC73" s="684"/>
      <c r="AD73" s="684"/>
    </row>
    <row r="74" spans="1:30" x14ac:dyDescent="0.25">
      <c r="A74" s="684"/>
      <c r="B74" s="684"/>
      <c r="C74" s="684"/>
      <c r="D74" s="684"/>
      <c r="E74" s="684"/>
      <c r="F74" s="684"/>
      <c r="G74" s="684"/>
      <c r="H74" s="684"/>
      <c r="I74" s="684"/>
      <c r="J74" s="684"/>
      <c r="K74" s="684"/>
      <c r="L74" s="684"/>
      <c r="M74" s="684"/>
      <c r="N74" s="684"/>
      <c r="O74" s="684"/>
      <c r="P74" s="684"/>
      <c r="Q74" s="684"/>
      <c r="R74" s="684"/>
      <c r="S74" s="684"/>
      <c r="T74" s="684"/>
      <c r="U74" s="684"/>
      <c r="V74" s="684"/>
      <c r="W74" s="684"/>
      <c r="X74" s="684"/>
      <c r="Y74" s="684"/>
      <c r="Z74" s="684"/>
      <c r="AA74" s="684"/>
      <c r="AB74" s="684"/>
      <c r="AC74" s="684"/>
      <c r="AD74" s="684"/>
    </row>
    <row r="75" spans="1:30" x14ac:dyDescent="0.25">
      <c r="A75" s="684"/>
      <c r="B75" s="684"/>
      <c r="C75" s="684"/>
      <c r="D75" s="684"/>
      <c r="E75" s="684"/>
      <c r="F75" s="684"/>
      <c r="G75" s="684"/>
      <c r="H75" s="684"/>
      <c r="I75" s="684"/>
      <c r="J75" s="684"/>
      <c r="K75" s="684"/>
      <c r="L75" s="684"/>
      <c r="M75" s="684"/>
      <c r="N75" s="684"/>
      <c r="O75" s="684"/>
      <c r="P75" s="684"/>
      <c r="Q75" s="684"/>
      <c r="R75" s="684"/>
      <c r="S75" s="684"/>
      <c r="T75" s="684"/>
      <c r="U75" s="684"/>
      <c r="V75" s="684"/>
      <c r="W75" s="684"/>
      <c r="X75" s="684"/>
      <c r="Y75" s="684"/>
      <c r="Z75" s="684"/>
      <c r="AA75" s="684"/>
      <c r="AB75" s="684"/>
      <c r="AC75" s="684"/>
      <c r="AD75" s="684"/>
    </row>
    <row r="76" spans="1:30" x14ac:dyDescent="0.25">
      <c r="A76" s="684"/>
      <c r="B76" s="684"/>
      <c r="C76" s="684"/>
      <c r="D76" s="684"/>
      <c r="E76" s="684"/>
      <c r="F76" s="684"/>
      <c r="G76" s="684"/>
      <c r="H76" s="684"/>
      <c r="I76" s="684"/>
      <c r="J76" s="684"/>
      <c r="K76" s="684"/>
      <c r="L76" s="684"/>
      <c r="M76" s="684"/>
      <c r="N76" s="684"/>
      <c r="O76" s="684"/>
      <c r="P76" s="684"/>
      <c r="Q76" s="684"/>
      <c r="R76" s="684"/>
      <c r="S76" s="684"/>
      <c r="T76" s="684"/>
      <c r="U76" s="684"/>
      <c r="V76" s="684"/>
      <c r="W76" s="684"/>
      <c r="X76" s="684"/>
      <c r="Y76" s="684"/>
      <c r="Z76" s="684"/>
      <c r="AA76" s="684"/>
      <c r="AB76" s="684"/>
      <c r="AC76" s="684"/>
      <c r="AD76" s="684"/>
    </row>
    <row r="77" spans="1:30" x14ac:dyDescent="0.25">
      <c r="A77" s="684"/>
      <c r="B77" s="684"/>
      <c r="C77" s="684"/>
      <c r="D77" s="684"/>
      <c r="E77" s="684"/>
      <c r="F77" s="684"/>
      <c r="G77" s="684"/>
      <c r="H77" s="684"/>
      <c r="I77" s="684"/>
      <c r="J77" s="684"/>
      <c r="K77" s="684"/>
      <c r="L77" s="684"/>
      <c r="M77" s="684"/>
      <c r="N77" s="684"/>
      <c r="O77" s="684"/>
      <c r="P77" s="684"/>
      <c r="Q77" s="684"/>
      <c r="R77" s="684"/>
      <c r="S77" s="684"/>
      <c r="T77" s="684"/>
      <c r="U77" s="684"/>
      <c r="V77" s="684"/>
      <c r="W77" s="684"/>
      <c r="X77" s="684"/>
      <c r="Y77" s="684"/>
      <c r="Z77" s="684"/>
      <c r="AA77" s="684"/>
      <c r="AB77" s="684"/>
      <c r="AC77" s="684"/>
      <c r="AD77" s="684"/>
    </row>
    <row r="78" spans="1:30" ht="16.350000000000001" customHeight="1" x14ac:dyDescent="0.25">
      <c r="A78" s="684"/>
      <c r="B78" s="684"/>
      <c r="C78" s="684"/>
      <c r="D78" s="684"/>
      <c r="E78" s="684"/>
      <c r="F78" s="684"/>
      <c r="G78" s="684"/>
      <c r="H78" s="684"/>
      <c r="I78" s="684"/>
      <c r="J78" s="684"/>
      <c r="K78" s="684"/>
      <c r="L78" s="684"/>
      <c r="M78" s="684"/>
      <c r="N78" s="684"/>
      <c r="O78" s="684"/>
      <c r="P78" s="684"/>
      <c r="Q78" s="684"/>
      <c r="R78" s="684"/>
      <c r="S78" s="684"/>
      <c r="T78" s="684"/>
      <c r="U78" s="684"/>
      <c r="V78" s="684"/>
      <c r="W78" s="684"/>
      <c r="X78" s="684"/>
      <c r="Y78" s="684"/>
      <c r="Z78" s="684"/>
      <c r="AA78" s="684"/>
      <c r="AB78" s="684"/>
      <c r="AC78" s="684"/>
      <c r="AD78" s="684"/>
    </row>
    <row r="79" spans="1:30" ht="68.849999999999994" customHeight="1" x14ac:dyDescent="0.25">
      <c r="A79" s="684"/>
      <c r="B79" s="684"/>
      <c r="C79" s="684"/>
      <c r="D79" s="684"/>
      <c r="E79" s="684"/>
      <c r="F79" s="684"/>
      <c r="G79" s="684"/>
      <c r="H79" s="684"/>
      <c r="I79" s="684"/>
      <c r="J79" s="684"/>
      <c r="K79" s="684"/>
      <c r="L79" s="684"/>
      <c r="M79" s="684"/>
      <c r="N79" s="684"/>
      <c r="O79" s="684"/>
      <c r="P79" s="684"/>
      <c r="Q79" s="684"/>
      <c r="R79" s="684"/>
      <c r="S79" s="684"/>
      <c r="T79" s="684"/>
      <c r="U79" s="684"/>
      <c r="V79" s="684"/>
      <c r="W79" s="684"/>
      <c r="X79" s="684"/>
      <c r="Y79" s="684"/>
      <c r="Z79" s="684"/>
      <c r="AA79" s="684"/>
      <c r="AB79" s="684"/>
      <c r="AC79" s="684"/>
      <c r="AD79" s="684"/>
    </row>
    <row r="80" spans="1:30" ht="62.1" customHeight="1" x14ac:dyDescent="0.25">
      <c r="A80" s="684"/>
      <c r="B80" s="684"/>
      <c r="C80" s="684"/>
      <c r="D80" s="684"/>
      <c r="E80" s="684"/>
      <c r="F80" s="684"/>
      <c r="G80" s="684"/>
      <c r="H80" s="684"/>
      <c r="I80" s="684"/>
      <c r="J80" s="684"/>
      <c r="K80" s="684"/>
      <c r="L80" s="684"/>
      <c r="M80" s="684"/>
      <c r="N80" s="684"/>
      <c r="O80" s="684"/>
      <c r="P80" s="684"/>
      <c r="Q80" s="684"/>
      <c r="R80" s="684"/>
      <c r="S80" s="684"/>
      <c r="T80" s="684"/>
      <c r="U80" s="684"/>
      <c r="V80" s="684"/>
      <c r="W80" s="684"/>
      <c r="X80" s="684"/>
      <c r="Y80" s="684"/>
      <c r="Z80" s="684"/>
      <c r="AA80" s="684"/>
      <c r="AB80" s="684"/>
      <c r="AC80" s="684"/>
      <c r="AD80" s="684"/>
    </row>
    <row r="81" spans="1:30" ht="43.35" customHeight="1" x14ac:dyDescent="0.25">
      <c r="A81" s="684"/>
      <c r="B81" s="684"/>
      <c r="C81" s="684"/>
      <c r="D81" s="684"/>
      <c r="E81" s="684"/>
      <c r="F81" s="684"/>
      <c r="G81" s="684"/>
      <c r="H81" s="684"/>
      <c r="I81" s="684"/>
      <c r="J81" s="684"/>
      <c r="K81" s="684"/>
      <c r="L81" s="684"/>
      <c r="M81" s="684"/>
      <c r="N81" s="684"/>
      <c r="O81" s="684"/>
      <c r="P81" s="684"/>
      <c r="Q81" s="684"/>
      <c r="R81" s="684"/>
      <c r="S81" s="684"/>
      <c r="T81" s="684"/>
      <c r="U81" s="684"/>
      <c r="V81" s="684"/>
      <c r="W81" s="684"/>
      <c r="X81" s="684"/>
      <c r="Y81" s="684"/>
      <c r="Z81" s="684"/>
      <c r="AA81" s="684"/>
      <c r="AB81" s="684"/>
      <c r="AC81" s="684"/>
      <c r="AD81" s="684"/>
    </row>
    <row r="82" spans="1:30" x14ac:dyDescent="0.25">
      <c r="A82" s="684"/>
      <c r="B82" s="684"/>
      <c r="C82" s="684"/>
      <c r="D82" s="684"/>
      <c r="E82" s="684"/>
      <c r="F82" s="684"/>
      <c r="G82" s="684"/>
      <c r="H82" s="684"/>
      <c r="I82" s="684"/>
      <c r="J82" s="684"/>
      <c r="K82" s="684"/>
      <c r="L82" s="684"/>
      <c r="M82" s="684"/>
      <c r="N82" s="684"/>
      <c r="O82" s="684"/>
      <c r="P82" s="684"/>
      <c r="Q82" s="684"/>
      <c r="R82" s="684"/>
      <c r="S82" s="684"/>
      <c r="T82" s="684"/>
      <c r="U82" s="684"/>
      <c r="V82" s="684"/>
      <c r="W82" s="684"/>
      <c r="X82" s="684"/>
      <c r="Y82" s="684"/>
      <c r="Z82" s="684"/>
      <c r="AA82" s="684"/>
      <c r="AB82" s="684"/>
      <c r="AC82" s="684"/>
      <c r="AD82" s="684"/>
    </row>
    <row r="83" spans="1:30" x14ac:dyDescent="0.25">
      <c r="A83" s="684"/>
      <c r="B83" s="684"/>
      <c r="C83" s="684"/>
      <c r="D83" s="684"/>
      <c r="E83" s="684"/>
      <c r="F83" s="684"/>
      <c r="G83" s="684"/>
      <c r="H83" s="684"/>
      <c r="I83" s="684"/>
      <c r="J83" s="684"/>
      <c r="K83" s="684"/>
      <c r="L83" s="684"/>
      <c r="M83" s="684"/>
      <c r="N83" s="684"/>
      <c r="O83" s="684"/>
      <c r="P83" s="684"/>
      <c r="Q83" s="684"/>
      <c r="R83" s="684"/>
      <c r="S83" s="684"/>
      <c r="T83" s="684"/>
      <c r="U83" s="684"/>
      <c r="V83" s="684"/>
      <c r="W83" s="684"/>
      <c r="X83" s="684"/>
      <c r="Y83" s="684"/>
      <c r="Z83" s="684"/>
      <c r="AA83" s="684"/>
      <c r="AB83" s="684"/>
      <c r="AC83" s="684"/>
      <c r="AD83" s="684"/>
    </row>
    <row r="84" spans="1:30" ht="37.35" customHeight="1" x14ac:dyDescent="0.25">
      <c r="A84" s="684"/>
      <c r="B84" s="684"/>
      <c r="C84" s="684"/>
      <c r="D84" s="684"/>
      <c r="E84" s="684"/>
      <c r="F84" s="684"/>
      <c r="G84" s="684"/>
      <c r="H84" s="684"/>
      <c r="I84" s="684"/>
      <c r="J84" s="684"/>
      <c r="K84" s="684"/>
      <c r="L84" s="684"/>
      <c r="M84" s="684"/>
      <c r="N84" s="684"/>
      <c r="O84" s="684"/>
      <c r="P84" s="684"/>
      <c r="Q84" s="684"/>
      <c r="R84" s="684"/>
      <c r="S84" s="684"/>
      <c r="T84" s="684"/>
      <c r="U84" s="684"/>
      <c r="V84" s="684"/>
      <c r="W84" s="684"/>
      <c r="X84" s="684"/>
      <c r="Y84" s="684"/>
      <c r="Z84" s="684"/>
      <c r="AA84" s="684"/>
      <c r="AB84" s="684"/>
      <c r="AC84" s="684"/>
      <c r="AD84" s="684"/>
    </row>
    <row r="85" spans="1:30" x14ac:dyDescent="0.25">
      <c r="A85" s="684"/>
      <c r="B85" s="684"/>
      <c r="C85" s="684"/>
      <c r="D85" s="684"/>
      <c r="E85" s="684"/>
      <c r="F85" s="684"/>
      <c r="G85" s="684"/>
      <c r="H85" s="684"/>
      <c r="I85" s="684"/>
      <c r="J85" s="684"/>
      <c r="K85" s="684"/>
      <c r="L85" s="684"/>
      <c r="M85" s="684"/>
      <c r="N85" s="684"/>
      <c r="O85" s="684"/>
      <c r="P85" s="684"/>
      <c r="Q85" s="684"/>
      <c r="R85" s="684"/>
      <c r="S85" s="684"/>
      <c r="T85" s="684"/>
      <c r="U85" s="684"/>
      <c r="V85" s="684"/>
      <c r="W85" s="684"/>
      <c r="X85" s="684"/>
      <c r="Y85" s="684"/>
      <c r="Z85" s="684"/>
      <c r="AA85" s="684"/>
      <c r="AB85" s="684"/>
      <c r="AC85" s="684"/>
      <c r="AD85" s="684"/>
    </row>
    <row r="86" spans="1:30" x14ac:dyDescent="0.25">
      <c r="A86" s="684"/>
      <c r="B86" s="684"/>
      <c r="C86" s="684"/>
      <c r="D86" s="684"/>
      <c r="E86" s="684"/>
      <c r="F86" s="684"/>
      <c r="G86" s="684"/>
      <c r="H86" s="684"/>
      <c r="I86" s="684"/>
      <c r="J86" s="684"/>
      <c r="K86" s="684"/>
      <c r="L86" s="684"/>
      <c r="M86" s="684"/>
      <c r="N86" s="684"/>
      <c r="O86" s="684"/>
      <c r="P86" s="684"/>
      <c r="Q86" s="684"/>
      <c r="R86" s="684"/>
      <c r="S86" s="684"/>
      <c r="T86" s="684"/>
      <c r="U86" s="684"/>
      <c r="V86" s="684"/>
      <c r="W86" s="684"/>
      <c r="X86" s="684"/>
      <c r="Y86" s="684"/>
      <c r="Z86" s="684"/>
      <c r="AA86" s="684"/>
      <c r="AB86" s="684"/>
      <c r="AC86" s="684"/>
      <c r="AD86" s="684"/>
    </row>
    <row r="87" spans="1:30" x14ac:dyDescent="0.25">
      <c r="A87" s="684"/>
      <c r="B87" s="684"/>
      <c r="C87" s="684"/>
      <c r="D87" s="684"/>
      <c r="E87" s="684"/>
      <c r="F87" s="684"/>
      <c r="G87" s="684"/>
      <c r="H87" s="684"/>
      <c r="I87" s="684"/>
      <c r="J87" s="684"/>
      <c r="K87" s="684"/>
      <c r="L87" s="684"/>
      <c r="M87" s="684"/>
      <c r="N87" s="684"/>
      <c r="O87" s="684"/>
      <c r="P87" s="684"/>
      <c r="Q87" s="684"/>
      <c r="R87" s="684"/>
      <c r="S87" s="684"/>
      <c r="T87" s="684"/>
      <c r="U87" s="684"/>
      <c r="V87" s="684"/>
      <c r="W87" s="684"/>
      <c r="X87" s="684"/>
      <c r="Y87" s="684"/>
      <c r="Z87" s="684"/>
      <c r="AA87" s="684"/>
      <c r="AB87" s="684"/>
      <c r="AC87" s="684"/>
      <c r="AD87" s="684"/>
    </row>
    <row r="88" spans="1:30" ht="29.85" customHeight="1" x14ac:dyDescent="0.25">
      <c r="A88" s="684"/>
      <c r="B88" s="684"/>
      <c r="C88" s="684"/>
      <c r="D88" s="684"/>
      <c r="E88" s="684"/>
      <c r="F88" s="684"/>
      <c r="G88" s="684"/>
      <c r="H88" s="684"/>
      <c r="I88" s="684"/>
      <c r="J88" s="684"/>
      <c r="K88" s="684"/>
      <c r="L88" s="684"/>
      <c r="M88" s="684"/>
      <c r="N88" s="684"/>
      <c r="O88" s="684"/>
      <c r="P88" s="684"/>
      <c r="Q88" s="684"/>
      <c r="R88" s="684"/>
      <c r="S88" s="684"/>
      <c r="T88" s="684"/>
      <c r="U88" s="684"/>
      <c r="V88" s="684"/>
      <c r="W88" s="684"/>
      <c r="X88" s="684"/>
      <c r="Y88" s="684"/>
      <c r="Z88" s="684"/>
      <c r="AA88" s="684"/>
      <c r="AB88" s="684"/>
      <c r="AC88" s="684"/>
      <c r="AD88" s="684"/>
    </row>
    <row r="89" spans="1:30" x14ac:dyDescent="0.25">
      <c r="A89" s="684"/>
      <c r="B89" s="684"/>
      <c r="C89" s="684"/>
      <c r="D89" s="684"/>
      <c r="E89" s="684"/>
      <c r="F89" s="684"/>
      <c r="G89" s="684"/>
      <c r="H89" s="684"/>
      <c r="I89" s="684"/>
      <c r="J89" s="684"/>
      <c r="K89" s="684"/>
      <c r="L89" s="684"/>
      <c r="M89" s="684"/>
      <c r="N89" s="684"/>
      <c r="O89" s="684"/>
      <c r="P89" s="684"/>
      <c r="Q89" s="684"/>
      <c r="R89" s="684"/>
      <c r="S89" s="684"/>
      <c r="T89" s="684"/>
      <c r="U89" s="684"/>
      <c r="V89" s="684"/>
      <c r="W89" s="684"/>
      <c r="X89" s="684"/>
      <c r="Y89" s="684"/>
      <c r="Z89" s="684"/>
      <c r="AA89" s="684"/>
      <c r="AB89" s="684"/>
      <c r="AC89" s="684"/>
      <c r="AD89" s="684"/>
    </row>
    <row r="90" spans="1:30" ht="47.85" customHeight="1" x14ac:dyDescent="0.25">
      <c r="A90" s="684"/>
      <c r="B90" s="684"/>
      <c r="C90" s="684"/>
      <c r="D90" s="684"/>
      <c r="E90" s="684"/>
      <c r="F90" s="684"/>
      <c r="G90" s="684"/>
      <c r="H90" s="684"/>
      <c r="I90" s="684"/>
      <c r="J90" s="684"/>
      <c r="K90" s="684"/>
      <c r="L90" s="684"/>
      <c r="M90" s="684"/>
      <c r="N90" s="684"/>
      <c r="O90" s="684"/>
      <c r="P90" s="684"/>
      <c r="Q90" s="684"/>
      <c r="R90" s="684"/>
      <c r="S90" s="684"/>
      <c r="T90" s="684"/>
      <c r="U90" s="684"/>
      <c r="V90" s="684"/>
      <c r="W90" s="684"/>
      <c r="X90" s="684"/>
      <c r="Y90" s="684"/>
      <c r="Z90" s="684"/>
      <c r="AA90" s="684"/>
      <c r="AB90" s="684"/>
      <c r="AC90" s="684"/>
      <c r="AD90" s="684"/>
    </row>
    <row r="91" spans="1:30" x14ac:dyDescent="0.25">
      <c r="A91" s="684"/>
      <c r="B91" s="684"/>
      <c r="C91" s="684"/>
      <c r="D91" s="684"/>
      <c r="E91" s="684"/>
      <c r="F91" s="684"/>
      <c r="G91" s="684"/>
      <c r="H91" s="684"/>
      <c r="I91" s="684"/>
      <c r="J91" s="684"/>
      <c r="K91" s="684"/>
      <c r="L91" s="684"/>
      <c r="M91" s="684"/>
      <c r="N91" s="684"/>
      <c r="O91" s="684"/>
      <c r="P91" s="684"/>
      <c r="Q91" s="684"/>
      <c r="R91" s="684"/>
      <c r="S91" s="684"/>
      <c r="T91" s="684"/>
      <c r="U91" s="684"/>
      <c r="V91" s="684"/>
      <c r="W91" s="684"/>
      <c r="X91" s="684"/>
      <c r="Y91" s="684"/>
      <c r="Z91" s="684"/>
      <c r="AA91" s="684"/>
      <c r="AB91" s="684"/>
      <c r="AC91" s="684"/>
      <c r="AD91" s="684"/>
    </row>
    <row r="92" spans="1:30" x14ac:dyDescent="0.25">
      <c r="A92" s="684"/>
      <c r="B92" s="684"/>
      <c r="C92" s="684"/>
      <c r="D92" s="684"/>
      <c r="E92" s="684"/>
      <c r="F92" s="684"/>
      <c r="G92" s="684"/>
      <c r="H92" s="684"/>
      <c r="I92" s="684"/>
      <c r="J92" s="684"/>
      <c r="K92" s="684"/>
      <c r="L92" s="684"/>
      <c r="M92" s="684"/>
      <c r="N92" s="684"/>
      <c r="O92" s="684"/>
      <c r="P92" s="684"/>
      <c r="Q92" s="684"/>
      <c r="R92" s="684"/>
      <c r="S92" s="684"/>
      <c r="T92" s="684"/>
      <c r="U92" s="684"/>
      <c r="V92" s="684"/>
      <c r="W92" s="684"/>
      <c r="X92" s="684"/>
      <c r="Y92" s="684"/>
      <c r="Z92" s="684"/>
      <c r="AA92" s="684"/>
      <c r="AB92" s="684"/>
      <c r="AC92" s="684"/>
      <c r="AD92" s="684"/>
    </row>
    <row r="93" spans="1:30" x14ac:dyDescent="0.25">
      <c r="A93" s="684"/>
      <c r="B93" s="684"/>
      <c r="C93" s="684"/>
      <c r="D93" s="684"/>
      <c r="E93" s="684"/>
      <c r="F93" s="684"/>
      <c r="G93" s="684"/>
      <c r="H93" s="684"/>
      <c r="I93" s="684"/>
      <c r="J93" s="684"/>
      <c r="K93" s="684"/>
      <c r="L93" s="684"/>
      <c r="M93" s="684"/>
      <c r="N93" s="684"/>
      <c r="O93" s="684"/>
      <c r="P93" s="684"/>
      <c r="Q93" s="684"/>
      <c r="R93" s="684"/>
      <c r="S93" s="684"/>
      <c r="T93" s="684"/>
      <c r="U93" s="684"/>
      <c r="V93" s="684"/>
      <c r="W93" s="684"/>
      <c r="X93" s="684"/>
      <c r="Y93" s="684"/>
      <c r="Z93" s="684"/>
      <c r="AA93" s="684"/>
      <c r="AB93" s="684"/>
      <c r="AC93" s="684"/>
      <c r="AD93" s="684"/>
    </row>
    <row r="94" spans="1:30" x14ac:dyDescent="0.25">
      <c r="A94" s="684"/>
      <c r="B94" s="684"/>
      <c r="C94" s="684"/>
      <c r="D94" s="684"/>
      <c r="E94" s="684"/>
      <c r="F94" s="684"/>
      <c r="G94" s="684"/>
      <c r="H94" s="684"/>
      <c r="I94" s="684"/>
      <c r="J94" s="684"/>
      <c r="K94" s="684"/>
      <c r="L94" s="684"/>
      <c r="M94" s="684"/>
      <c r="N94" s="684"/>
      <c r="O94" s="684"/>
      <c r="P94" s="684"/>
      <c r="Q94" s="684"/>
      <c r="R94" s="684"/>
      <c r="S94" s="684"/>
      <c r="T94" s="684"/>
      <c r="U94" s="684"/>
      <c r="V94" s="684"/>
      <c r="W94" s="684"/>
      <c r="X94" s="684"/>
      <c r="Y94" s="684"/>
      <c r="Z94" s="684"/>
      <c r="AA94" s="684"/>
      <c r="AB94" s="684"/>
      <c r="AC94" s="684"/>
      <c r="AD94" s="684"/>
    </row>
    <row r="95" spans="1:30" x14ac:dyDescent="0.25">
      <c r="A95" s="684"/>
      <c r="B95" s="684"/>
      <c r="C95" s="684"/>
      <c r="D95" s="684"/>
      <c r="E95" s="684"/>
      <c r="F95" s="684"/>
      <c r="G95" s="684"/>
      <c r="H95" s="684"/>
      <c r="I95" s="684"/>
      <c r="J95" s="684"/>
      <c r="K95" s="684"/>
      <c r="L95" s="684"/>
      <c r="M95" s="684"/>
      <c r="N95" s="684"/>
      <c r="O95" s="684"/>
      <c r="P95" s="684"/>
      <c r="Q95" s="684"/>
      <c r="R95" s="684"/>
      <c r="S95" s="684"/>
      <c r="T95" s="684"/>
      <c r="U95" s="684"/>
      <c r="V95" s="684"/>
      <c r="W95" s="684"/>
      <c r="X95" s="684"/>
      <c r="Y95" s="684"/>
      <c r="Z95" s="684"/>
      <c r="AA95" s="684"/>
      <c r="AB95" s="684"/>
      <c r="AC95" s="684"/>
      <c r="AD95" s="684"/>
    </row>
    <row r="96" spans="1:30" x14ac:dyDescent="0.25">
      <c r="A96" s="684"/>
      <c r="B96" s="684"/>
      <c r="C96" s="684"/>
      <c r="D96" s="684"/>
      <c r="E96" s="684"/>
      <c r="F96" s="684"/>
      <c r="G96" s="684"/>
      <c r="H96" s="684"/>
      <c r="I96" s="684"/>
      <c r="J96" s="684"/>
      <c r="K96" s="684"/>
      <c r="L96" s="684"/>
      <c r="M96" s="684"/>
      <c r="N96" s="684"/>
      <c r="O96" s="684"/>
      <c r="P96" s="684"/>
      <c r="Q96" s="684"/>
      <c r="R96" s="684"/>
      <c r="S96" s="684"/>
      <c r="T96" s="684"/>
      <c r="U96" s="684"/>
      <c r="V96" s="684"/>
      <c r="W96" s="684"/>
      <c r="X96" s="684"/>
      <c r="Y96" s="684"/>
      <c r="Z96" s="684"/>
      <c r="AA96" s="684"/>
      <c r="AB96" s="684"/>
      <c r="AC96" s="684"/>
      <c r="AD96" s="684"/>
    </row>
    <row r="97" spans="1:30" x14ac:dyDescent="0.25">
      <c r="A97" s="684"/>
      <c r="B97" s="684"/>
      <c r="C97" s="684"/>
      <c r="D97" s="684"/>
      <c r="E97" s="684"/>
      <c r="F97" s="684"/>
      <c r="G97" s="684"/>
      <c r="H97" s="684"/>
      <c r="I97" s="684"/>
      <c r="J97" s="684"/>
      <c r="K97" s="684"/>
      <c r="L97" s="684"/>
      <c r="M97" s="684"/>
      <c r="N97" s="684"/>
      <c r="O97" s="684"/>
      <c r="P97" s="684"/>
      <c r="Q97" s="684"/>
      <c r="R97" s="684"/>
      <c r="S97" s="684"/>
      <c r="T97" s="684"/>
      <c r="U97" s="684"/>
      <c r="V97" s="684"/>
      <c r="W97" s="684"/>
      <c r="X97" s="684"/>
      <c r="Y97" s="684"/>
      <c r="Z97" s="684"/>
      <c r="AA97" s="684"/>
      <c r="AB97" s="684"/>
      <c r="AC97" s="684"/>
      <c r="AD97" s="684"/>
    </row>
    <row r="98" spans="1:30" x14ac:dyDescent="0.25">
      <c r="A98" s="684"/>
      <c r="B98" s="684"/>
      <c r="C98" s="684"/>
      <c r="D98" s="684"/>
      <c r="E98" s="684"/>
      <c r="F98" s="684"/>
      <c r="G98" s="684"/>
      <c r="H98" s="684"/>
      <c r="I98" s="684"/>
      <c r="J98" s="684"/>
      <c r="K98" s="684"/>
      <c r="L98" s="684"/>
      <c r="M98" s="684"/>
      <c r="N98" s="684"/>
      <c r="O98" s="684"/>
      <c r="P98" s="684"/>
      <c r="Q98" s="684"/>
      <c r="R98" s="684"/>
      <c r="S98" s="684"/>
      <c r="T98" s="684"/>
      <c r="U98" s="684"/>
      <c r="V98" s="684"/>
      <c r="W98" s="684"/>
      <c r="X98" s="684"/>
      <c r="Y98" s="684"/>
      <c r="Z98" s="684"/>
      <c r="AA98" s="684"/>
      <c r="AB98" s="684"/>
      <c r="AC98" s="684"/>
      <c r="AD98" s="684"/>
    </row>
    <row r="99" spans="1:30" x14ac:dyDescent="0.25">
      <c r="A99" s="684"/>
      <c r="B99" s="684"/>
      <c r="C99" s="684"/>
      <c r="D99" s="684"/>
      <c r="E99" s="684"/>
      <c r="F99" s="684"/>
      <c r="G99" s="684"/>
      <c r="H99" s="684"/>
      <c r="I99" s="684"/>
      <c r="J99" s="684"/>
      <c r="K99" s="684"/>
      <c r="L99" s="684"/>
      <c r="M99" s="684"/>
      <c r="N99" s="684"/>
      <c r="O99" s="684"/>
      <c r="P99" s="684"/>
      <c r="Q99" s="684"/>
      <c r="R99" s="684"/>
      <c r="S99" s="684"/>
      <c r="T99" s="684"/>
      <c r="U99" s="684"/>
      <c r="V99" s="684"/>
      <c r="W99" s="684"/>
      <c r="X99" s="684"/>
      <c r="Y99" s="684"/>
      <c r="Z99" s="684"/>
      <c r="AA99" s="684"/>
      <c r="AB99" s="684"/>
      <c r="AC99" s="684"/>
      <c r="AD99" s="684"/>
    </row>
    <row r="100" spans="1:30" x14ac:dyDescent="0.25">
      <c r="A100" s="684"/>
      <c r="B100" s="684"/>
      <c r="C100" s="684"/>
      <c r="D100" s="684"/>
      <c r="E100" s="684"/>
      <c r="F100" s="684"/>
      <c r="G100" s="684"/>
      <c r="H100" s="684"/>
      <c r="I100" s="684"/>
      <c r="J100" s="684"/>
      <c r="K100" s="684"/>
      <c r="L100" s="684"/>
      <c r="M100" s="684"/>
      <c r="N100" s="684"/>
      <c r="O100" s="684"/>
      <c r="P100" s="684"/>
      <c r="Q100" s="684"/>
      <c r="R100" s="684"/>
      <c r="S100" s="684"/>
      <c r="T100" s="684"/>
      <c r="U100" s="684"/>
      <c r="V100" s="684"/>
      <c r="W100" s="684"/>
      <c r="X100" s="684"/>
      <c r="Y100" s="684"/>
      <c r="Z100" s="684"/>
      <c r="AA100" s="684"/>
      <c r="AB100" s="684"/>
      <c r="AC100" s="684"/>
      <c r="AD100" s="684"/>
    </row>
    <row r="101" spans="1:30" x14ac:dyDescent="0.25">
      <c r="A101" s="684"/>
      <c r="B101" s="684"/>
      <c r="C101" s="684"/>
      <c r="D101" s="684"/>
      <c r="E101" s="684"/>
      <c r="F101" s="684"/>
      <c r="G101" s="684"/>
      <c r="H101" s="684"/>
      <c r="I101" s="684"/>
      <c r="J101" s="684"/>
      <c r="K101" s="684"/>
      <c r="L101" s="684"/>
      <c r="M101" s="684"/>
      <c r="N101" s="684"/>
      <c r="O101" s="684"/>
      <c r="P101" s="684"/>
      <c r="Q101" s="684"/>
      <c r="R101" s="684"/>
      <c r="S101" s="684"/>
      <c r="T101" s="684"/>
      <c r="U101" s="684"/>
      <c r="V101" s="684"/>
      <c r="W101" s="684"/>
      <c r="X101" s="684"/>
      <c r="Y101" s="684"/>
      <c r="Z101" s="684"/>
      <c r="AA101" s="684"/>
      <c r="AB101" s="684"/>
      <c r="AC101" s="684"/>
      <c r="AD101" s="684"/>
    </row>
    <row r="102" spans="1:30" x14ac:dyDescent="0.25">
      <c r="A102" s="684"/>
      <c r="B102" s="684"/>
      <c r="C102" s="684"/>
      <c r="D102" s="684"/>
      <c r="E102" s="684"/>
      <c r="F102" s="684"/>
      <c r="G102" s="684"/>
      <c r="H102" s="684"/>
      <c r="I102" s="684"/>
      <c r="J102" s="684"/>
      <c r="K102" s="684"/>
      <c r="L102" s="684"/>
      <c r="M102" s="684"/>
      <c r="N102" s="684"/>
      <c r="O102" s="684"/>
      <c r="P102" s="684"/>
      <c r="Q102" s="684"/>
      <c r="R102" s="684"/>
      <c r="S102" s="684"/>
      <c r="T102" s="684"/>
      <c r="U102" s="684"/>
      <c r="V102" s="684"/>
      <c r="W102" s="684"/>
      <c r="X102" s="684"/>
      <c r="Y102" s="684"/>
      <c r="Z102" s="684"/>
      <c r="AA102" s="684"/>
      <c r="AB102" s="684"/>
      <c r="AC102" s="684"/>
      <c r="AD102" s="684"/>
    </row>
    <row r="103" spans="1:30" x14ac:dyDescent="0.25">
      <c r="A103" s="684"/>
      <c r="B103" s="684"/>
      <c r="C103" s="684"/>
      <c r="D103" s="684"/>
      <c r="E103" s="684"/>
      <c r="F103" s="684"/>
      <c r="G103" s="684"/>
      <c r="H103" s="684"/>
      <c r="I103" s="684"/>
      <c r="J103" s="684"/>
      <c r="K103" s="684"/>
      <c r="L103" s="684"/>
      <c r="M103" s="684"/>
      <c r="N103" s="684"/>
      <c r="O103" s="684"/>
      <c r="P103" s="684"/>
      <c r="Q103" s="684"/>
      <c r="R103" s="684"/>
      <c r="S103" s="684"/>
      <c r="T103" s="684"/>
      <c r="U103" s="684"/>
      <c r="V103" s="684"/>
      <c r="W103" s="684"/>
      <c r="X103" s="684"/>
      <c r="Y103" s="684"/>
      <c r="Z103" s="684"/>
      <c r="AA103" s="684"/>
      <c r="AB103" s="684"/>
      <c r="AC103" s="684"/>
      <c r="AD103" s="684"/>
    </row>
    <row r="104" spans="1:30" x14ac:dyDescent="0.25">
      <c r="A104" s="684"/>
      <c r="B104" s="684"/>
      <c r="C104" s="684"/>
      <c r="D104" s="684"/>
      <c r="E104" s="684"/>
      <c r="F104" s="684"/>
      <c r="G104" s="684"/>
      <c r="H104" s="684"/>
      <c r="I104" s="684"/>
      <c r="J104" s="684"/>
      <c r="K104" s="684"/>
      <c r="L104" s="684"/>
      <c r="M104" s="684"/>
      <c r="N104" s="684"/>
      <c r="O104" s="684"/>
      <c r="P104" s="684"/>
      <c r="Q104" s="684"/>
      <c r="R104" s="684"/>
      <c r="S104" s="684"/>
      <c r="T104" s="684"/>
      <c r="U104" s="684"/>
      <c r="V104" s="684"/>
      <c r="W104" s="684"/>
      <c r="X104" s="684"/>
      <c r="Y104" s="684"/>
      <c r="Z104" s="684"/>
      <c r="AA104" s="684"/>
      <c r="AB104" s="684"/>
      <c r="AC104" s="684"/>
      <c r="AD104" s="684"/>
    </row>
    <row r="105" spans="1:30" x14ac:dyDescent="0.25">
      <c r="A105" s="684"/>
      <c r="B105" s="684"/>
      <c r="C105" s="684"/>
      <c r="D105" s="684"/>
      <c r="E105" s="684"/>
      <c r="F105" s="684"/>
      <c r="G105" s="684"/>
      <c r="H105" s="684"/>
      <c r="I105" s="684"/>
      <c r="J105" s="684"/>
      <c r="K105" s="684"/>
      <c r="L105" s="684"/>
      <c r="M105" s="684"/>
      <c r="N105" s="684"/>
      <c r="O105" s="684"/>
      <c r="P105" s="684"/>
      <c r="Q105" s="684"/>
      <c r="R105" s="684"/>
      <c r="S105" s="684"/>
      <c r="T105" s="684"/>
      <c r="U105" s="684"/>
      <c r="V105" s="684"/>
      <c r="W105" s="684"/>
      <c r="X105" s="684"/>
      <c r="Y105" s="684"/>
      <c r="Z105" s="684"/>
      <c r="AA105" s="684"/>
      <c r="AB105" s="684"/>
      <c r="AC105" s="684"/>
      <c r="AD105" s="684"/>
    </row>
    <row r="106" spans="1:30" x14ac:dyDescent="0.25">
      <c r="A106" s="684"/>
      <c r="B106" s="684"/>
      <c r="C106" s="684"/>
      <c r="D106" s="684"/>
      <c r="E106" s="684"/>
      <c r="F106" s="684"/>
      <c r="G106" s="684"/>
      <c r="H106" s="684"/>
      <c r="I106" s="684"/>
      <c r="J106" s="684"/>
      <c r="K106" s="684"/>
      <c r="L106" s="684"/>
      <c r="M106" s="684"/>
      <c r="N106" s="684"/>
      <c r="O106" s="684"/>
      <c r="P106" s="684"/>
      <c r="Q106" s="684"/>
      <c r="R106" s="684"/>
      <c r="S106" s="684"/>
      <c r="T106" s="684"/>
      <c r="U106" s="684"/>
      <c r="V106" s="684"/>
      <c r="W106" s="684"/>
      <c r="X106" s="684"/>
      <c r="Y106" s="684"/>
      <c r="Z106" s="684"/>
      <c r="AA106" s="684"/>
      <c r="AB106" s="684"/>
      <c r="AC106" s="684"/>
      <c r="AD106" s="684"/>
    </row>
    <row r="107" spans="1:30" x14ac:dyDescent="0.25">
      <c r="A107" s="684"/>
      <c r="B107" s="684"/>
      <c r="C107" s="684"/>
      <c r="D107" s="684"/>
      <c r="E107" s="684"/>
      <c r="F107" s="684"/>
      <c r="G107" s="684"/>
      <c r="H107" s="684"/>
      <c r="I107" s="684"/>
      <c r="J107" s="684"/>
      <c r="K107" s="684"/>
      <c r="L107" s="684"/>
      <c r="M107" s="684"/>
      <c r="N107" s="684"/>
      <c r="O107" s="684"/>
      <c r="P107" s="684"/>
      <c r="Q107" s="684"/>
      <c r="R107" s="684"/>
      <c r="S107" s="684"/>
      <c r="T107" s="684"/>
      <c r="U107" s="684"/>
      <c r="V107" s="684"/>
      <c r="W107" s="684"/>
      <c r="X107" s="684"/>
      <c r="Y107" s="684"/>
      <c r="Z107" s="684"/>
      <c r="AA107" s="684"/>
      <c r="AB107" s="684"/>
      <c r="AC107" s="684"/>
      <c r="AD107" s="684"/>
    </row>
    <row r="108" spans="1:30" x14ac:dyDescent="0.25">
      <c r="A108" s="684"/>
      <c r="B108" s="684"/>
      <c r="C108" s="684"/>
      <c r="D108" s="684"/>
      <c r="E108" s="684"/>
      <c r="F108" s="684"/>
      <c r="G108" s="684"/>
      <c r="H108" s="684"/>
      <c r="I108" s="684"/>
      <c r="J108" s="684"/>
      <c r="K108" s="684"/>
      <c r="L108" s="684"/>
      <c r="M108" s="684"/>
      <c r="N108" s="684"/>
      <c r="O108" s="684"/>
      <c r="P108" s="684"/>
      <c r="Q108" s="684"/>
      <c r="R108" s="684"/>
      <c r="S108" s="684"/>
      <c r="T108" s="684"/>
      <c r="U108" s="684"/>
      <c r="V108" s="684"/>
      <c r="W108" s="684"/>
      <c r="X108" s="684"/>
      <c r="Y108" s="684"/>
      <c r="Z108" s="684"/>
      <c r="AA108" s="684"/>
      <c r="AB108" s="684"/>
      <c r="AC108" s="684"/>
      <c r="AD108" s="684"/>
    </row>
    <row r="109" spans="1:30" x14ac:dyDescent="0.25">
      <c r="A109" s="684"/>
      <c r="B109" s="684"/>
      <c r="C109" s="684"/>
      <c r="D109" s="684"/>
      <c r="E109" s="684"/>
      <c r="F109" s="684"/>
      <c r="G109" s="684"/>
      <c r="H109" s="684"/>
      <c r="I109" s="684"/>
      <c r="J109" s="684"/>
      <c r="K109" s="684"/>
      <c r="L109" s="684"/>
      <c r="M109" s="684"/>
      <c r="N109" s="684"/>
      <c r="O109" s="684"/>
      <c r="P109" s="684"/>
      <c r="Q109" s="684"/>
      <c r="R109" s="684"/>
      <c r="S109" s="684"/>
      <c r="T109" s="684"/>
      <c r="U109" s="684"/>
      <c r="V109" s="684"/>
      <c r="W109" s="684"/>
      <c r="X109" s="684"/>
      <c r="Y109" s="684"/>
      <c r="Z109" s="684"/>
      <c r="AA109" s="684"/>
      <c r="AB109" s="684"/>
      <c r="AC109" s="684"/>
      <c r="AD109" s="684"/>
    </row>
    <row r="110" spans="1:30" x14ac:dyDescent="0.25">
      <c r="A110" s="684"/>
      <c r="B110" s="684"/>
      <c r="C110" s="684"/>
      <c r="D110" s="684"/>
      <c r="E110" s="684"/>
      <c r="F110" s="684"/>
      <c r="G110" s="684"/>
      <c r="H110" s="684"/>
      <c r="I110" s="684"/>
      <c r="J110" s="684"/>
      <c r="K110" s="684"/>
      <c r="L110" s="684"/>
      <c r="M110" s="684"/>
      <c r="N110" s="684"/>
      <c r="O110" s="684"/>
      <c r="P110" s="684"/>
      <c r="Q110" s="684"/>
      <c r="R110" s="684"/>
      <c r="S110" s="684"/>
      <c r="T110" s="684"/>
      <c r="U110" s="684"/>
      <c r="V110" s="684"/>
      <c r="W110" s="684"/>
      <c r="X110" s="684"/>
      <c r="Y110" s="684"/>
      <c r="Z110" s="684"/>
      <c r="AA110" s="684"/>
      <c r="AB110" s="684"/>
      <c r="AC110" s="684"/>
      <c r="AD110" s="684"/>
    </row>
    <row r="111" spans="1:30" x14ac:dyDescent="0.25">
      <c r="A111" s="684"/>
      <c r="B111" s="684"/>
      <c r="C111" s="684"/>
      <c r="D111" s="684"/>
      <c r="E111" s="684"/>
      <c r="F111" s="684"/>
      <c r="G111" s="684"/>
      <c r="H111" s="684"/>
      <c r="I111" s="684"/>
      <c r="J111" s="684"/>
      <c r="K111" s="684"/>
      <c r="L111" s="684"/>
      <c r="M111" s="684"/>
      <c r="N111" s="684"/>
      <c r="O111" s="684"/>
      <c r="P111" s="684"/>
      <c r="Q111" s="684"/>
      <c r="R111" s="684"/>
      <c r="S111" s="684"/>
      <c r="T111" s="684"/>
      <c r="U111" s="684"/>
      <c r="V111" s="684"/>
      <c r="W111" s="684"/>
      <c r="X111" s="684"/>
      <c r="Y111" s="684"/>
      <c r="Z111" s="684"/>
      <c r="AA111" s="684"/>
      <c r="AB111" s="684"/>
      <c r="AC111" s="684"/>
      <c r="AD111" s="684"/>
    </row>
    <row r="112" spans="1:30" x14ac:dyDescent="0.25">
      <c r="A112" s="684"/>
      <c r="B112" s="684"/>
      <c r="C112" s="684"/>
      <c r="D112" s="684"/>
      <c r="E112" s="684"/>
      <c r="F112" s="684"/>
      <c r="G112" s="684"/>
      <c r="H112" s="684"/>
      <c r="I112" s="684"/>
      <c r="J112" s="684"/>
      <c r="K112" s="684"/>
      <c r="L112" s="684"/>
      <c r="M112" s="684"/>
      <c r="N112" s="684"/>
      <c r="O112" s="684"/>
      <c r="P112" s="684"/>
      <c r="Q112" s="684"/>
      <c r="R112" s="684"/>
      <c r="S112" s="684"/>
      <c r="T112" s="684"/>
      <c r="U112" s="684"/>
      <c r="V112" s="684"/>
      <c r="W112" s="684"/>
      <c r="X112" s="684"/>
      <c r="Y112" s="684"/>
      <c r="Z112" s="684"/>
      <c r="AA112" s="684"/>
      <c r="AB112" s="684"/>
      <c r="AC112" s="684"/>
      <c r="AD112" s="684"/>
    </row>
    <row r="113" spans="1:30" x14ac:dyDescent="0.25">
      <c r="A113" s="684"/>
      <c r="B113" s="684"/>
      <c r="C113" s="684"/>
      <c r="D113" s="684"/>
      <c r="E113" s="684"/>
      <c r="F113" s="684"/>
      <c r="G113" s="684"/>
      <c r="H113" s="684"/>
      <c r="I113" s="684"/>
      <c r="J113" s="684"/>
      <c r="K113" s="684"/>
      <c r="L113" s="684"/>
      <c r="M113" s="684"/>
      <c r="N113" s="684"/>
      <c r="O113" s="684"/>
      <c r="P113" s="684"/>
      <c r="Q113" s="684"/>
      <c r="R113" s="684"/>
      <c r="S113" s="684"/>
      <c r="T113" s="684"/>
      <c r="U113" s="684"/>
      <c r="V113" s="684"/>
      <c r="W113" s="684"/>
      <c r="X113" s="684"/>
      <c r="Y113" s="684"/>
      <c r="Z113" s="684"/>
      <c r="AA113" s="684"/>
      <c r="AB113" s="684"/>
      <c r="AC113" s="684"/>
      <c r="AD113" s="684"/>
    </row>
    <row r="114" spans="1:30" x14ac:dyDescent="0.25">
      <c r="A114" s="684"/>
      <c r="B114" s="684"/>
      <c r="C114" s="684"/>
      <c r="D114" s="684"/>
      <c r="E114" s="684"/>
      <c r="F114" s="684"/>
      <c r="G114" s="684"/>
      <c r="H114" s="684"/>
      <c r="I114" s="684"/>
      <c r="J114" s="684"/>
      <c r="K114" s="684"/>
      <c r="L114" s="684"/>
      <c r="M114" s="684"/>
      <c r="N114" s="684"/>
      <c r="O114" s="684"/>
      <c r="P114" s="684"/>
      <c r="Q114" s="684"/>
      <c r="R114" s="684"/>
      <c r="S114" s="684"/>
      <c r="T114" s="684"/>
      <c r="U114" s="684"/>
      <c r="V114" s="684"/>
      <c r="W114" s="684"/>
      <c r="X114" s="684"/>
      <c r="Y114" s="684"/>
      <c r="Z114" s="684"/>
      <c r="AA114" s="684"/>
      <c r="AB114" s="684"/>
      <c r="AC114" s="684"/>
      <c r="AD114" s="684"/>
    </row>
    <row r="115" spans="1:30" x14ac:dyDescent="0.25">
      <c r="A115" s="684"/>
      <c r="B115" s="684"/>
      <c r="C115" s="684"/>
      <c r="D115" s="684"/>
      <c r="E115" s="684"/>
      <c r="F115" s="684"/>
      <c r="G115" s="684"/>
      <c r="H115" s="684"/>
      <c r="I115" s="684"/>
      <c r="J115" s="684"/>
      <c r="K115" s="684"/>
      <c r="L115" s="684"/>
      <c r="M115" s="684"/>
      <c r="N115" s="684"/>
      <c r="O115" s="684"/>
      <c r="P115" s="684"/>
      <c r="Q115" s="684"/>
      <c r="R115" s="684"/>
      <c r="S115" s="684"/>
      <c r="T115" s="684"/>
      <c r="U115" s="684"/>
      <c r="V115" s="684"/>
      <c r="W115" s="684"/>
      <c r="X115" s="684"/>
      <c r="Y115" s="684"/>
      <c r="Z115" s="684"/>
      <c r="AA115" s="684"/>
      <c r="AB115" s="684"/>
      <c r="AC115" s="684"/>
      <c r="AD115" s="684"/>
    </row>
    <row r="116" spans="1:30" x14ac:dyDescent="0.25">
      <c r="A116" s="684"/>
      <c r="B116" s="684"/>
      <c r="C116" s="684"/>
      <c r="D116" s="684"/>
      <c r="E116" s="684"/>
      <c r="F116" s="684"/>
      <c r="G116" s="684"/>
      <c r="H116" s="684"/>
      <c r="I116" s="684"/>
      <c r="J116" s="684"/>
      <c r="K116" s="684"/>
      <c r="L116" s="684"/>
      <c r="M116" s="684"/>
      <c r="N116" s="684"/>
      <c r="O116" s="684"/>
      <c r="P116" s="684"/>
      <c r="Q116" s="684"/>
      <c r="R116" s="684"/>
      <c r="S116" s="684"/>
      <c r="T116" s="684"/>
      <c r="U116" s="684"/>
      <c r="V116" s="684"/>
      <c r="W116" s="684"/>
      <c r="X116" s="684"/>
      <c r="Y116" s="684"/>
      <c r="Z116" s="684"/>
      <c r="AA116" s="684"/>
      <c r="AB116" s="684"/>
      <c r="AC116" s="684"/>
      <c r="AD116" s="684"/>
    </row>
    <row r="117" spans="1:30" x14ac:dyDescent="0.25">
      <c r="A117" s="684"/>
      <c r="B117" s="684"/>
      <c r="C117" s="684"/>
      <c r="D117" s="684"/>
      <c r="E117" s="684"/>
      <c r="F117" s="684"/>
      <c r="G117" s="684"/>
      <c r="H117" s="684"/>
      <c r="I117" s="684"/>
      <c r="J117" s="684"/>
      <c r="K117" s="684"/>
      <c r="L117" s="684"/>
      <c r="M117" s="684"/>
      <c r="N117" s="684"/>
      <c r="O117" s="684"/>
      <c r="P117" s="684"/>
      <c r="Q117" s="684"/>
      <c r="R117" s="684"/>
      <c r="S117" s="684"/>
      <c r="T117" s="684"/>
      <c r="U117" s="684"/>
      <c r="V117" s="684"/>
      <c r="W117" s="684"/>
      <c r="X117" s="684"/>
      <c r="Y117" s="684"/>
      <c r="Z117" s="684"/>
      <c r="AA117" s="684"/>
      <c r="AB117" s="684"/>
      <c r="AC117" s="684"/>
      <c r="AD117" s="684"/>
    </row>
    <row r="118" spans="1:30" x14ac:dyDescent="0.25">
      <c r="A118" s="684"/>
      <c r="B118" s="684"/>
      <c r="C118" s="684"/>
      <c r="D118" s="684"/>
      <c r="E118" s="684"/>
      <c r="F118" s="684"/>
      <c r="G118" s="684"/>
      <c r="H118" s="684"/>
      <c r="I118" s="684"/>
      <c r="J118" s="684"/>
      <c r="K118" s="684"/>
      <c r="L118" s="684"/>
      <c r="M118" s="684"/>
      <c r="N118" s="684"/>
      <c r="O118" s="684"/>
      <c r="P118" s="684"/>
      <c r="Q118" s="684"/>
      <c r="R118" s="684"/>
      <c r="S118" s="684"/>
      <c r="T118" s="684"/>
      <c r="U118" s="684"/>
      <c r="V118" s="684"/>
      <c r="W118" s="684"/>
      <c r="X118" s="684"/>
      <c r="Y118" s="684"/>
      <c r="Z118" s="684"/>
      <c r="AA118" s="684"/>
      <c r="AB118" s="684"/>
      <c r="AC118" s="684"/>
      <c r="AD118" s="684"/>
    </row>
    <row r="119" spans="1:30" x14ac:dyDescent="0.25">
      <c r="A119" s="684"/>
      <c r="B119" s="684"/>
      <c r="C119" s="684"/>
      <c r="D119" s="684"/>
      <c r="E119" s="684"/>
      <c r="F119" s="684"/>
      <c r="G119" s="684"/>
      <c r="H119" s="684"/>
      <c r="I119" s="684"/>
      <c r="J119" s="684"/>
      <c r="K119" s="684"/>
      <c r="L119" s="684"/>
      <c r="M119" s="684"/>
      <c r="N119" s="684"/>
      <c r="O119" s="684"/>
      <c r="P119" s="684"/>
      <c r="Q119" s="684"/>
      <c r="R119" s="684"/>
      <c r="S119" s="684"/>
      <c r="T119" s="684"/>
      <c r="U119" s="684"/>
      <c r="V119" s="684"/>
      <c r="W119" s="684"/>
      <c r="X119" s="684"/>
      <c r="Y119" s="684"/>
      <c r="Z119" s="684"/>
      <c r="AA119" s="684"/>
      <c r="AB119" s="684"/>
      <c r="AC119" s="684"/>
      <c r="AD119" s="684"/>
    </row>
    <row r="120" spans="1:30" x14ac:dyDescent="0.25">
      <c r="A120" s="684"/>
      <c r="B120" s="684"/>
      <c r="C120" s="684"/>
      <c r="D120" s="684"/>
      <c r="E120" s="684"/>
      <c r="F120" s="684"/>
      <c r="G120" s="684"/>
      <c r="H120" s="684"/>
      <c r="I120" s="684"/>
      <c r="J120" s="684"/>
      <c r="K120" s="684"/>
      <c r="L120" s="684"/>
      <c r="M120" s="684"/>
      <c r="N120" s="684"/>
      <c r="O120" s="684"/>
      <c r="P120" s="684"/>
      <c r="Q120" s="684"/>
      <c r="R120" s="684"/>
      <c r="S120" s="684"/>
      <c r="T120" s="684"/>
      <c r="U120" s="684"/>
      <c r="V120" s="684"/>
      <c r="W120" s="684"/>
      <c r="X120" s="684"/>
      <c r="Y120" s="684"/>
      <c r="Z120" s="684"/>
      <c r="AA120" s="684"/>
      <c r="AB120" s="684"/>
      <c r="AC120" s="684"/>
      <c r="AD120" s="684"/>
    </row>
    <row r="121" spans="1:30" x14ac:dyDescent="0.25">
      <c r="A121" s="684"/>
      <c r="B121" s="684"/>
      <c r="C121" s="684"/>
      <c r="D121" s="684"/>
      <c r="E121" s="684"/>
      <c r="F121" s="684"/>
      <c r="G121" s="684"/>
      <c r="H121" s="684"/>
      <c r="I121" s="684"/>
      <c r="J121" s="684"/>
      <c r="K121" s="684"/>
      <c r="L121" s="684"/>
      <c r="M121" s="684"/>
      <c r="N121" s="684"/>
      <c r="O121" s="684"/>
      <c r="P121" s="684"/>
      <c r="Q121" s="684"/>
      <c r="R121" s="684"/>
      <c r="S121" s="684"/>
      <c r="T121" s="684"/>
      <c r="U121" s="684"/>
      <c r="V121" s="684"/>
      <c r="W121" s="684"/>
      <c r="X121" s="684"/>
      <c r="Y121" s="684"/>
      <c r="Z121" s="684"/>
      <c r="AA121" s="684"/>
      <c r="AB121" s="684"/>
      <c r="AC121" s="684"/>
      <c r="AD121" s="684"/>
    </row>
    <row r="122" spans="1:30" x14ac:dyDescent="0.25">
      <c r="A122" s="684"/>
      <c r="B122" s="684"/>
      <c r="C122" s="684"/>
      <c r="D122" s="684"/>
      <c r="E122" s="684"/>
      <c r="F122" s="684"/>
      <c r="G122" s="684"/>
      <c r="H122" s="684"/>
      <c r="I122" s="684"/>
      <c r="J122" s="684"/>
      <c r="K122" s="684"/>
      <c r="L122" s="684"/>
      <c r="M122" s="684"/>
      <c r="N122" s="684"/>
      <c r="O122" s="684"/>
      <c r="P122" s="684"/>
      <c r="Q122" s="684"/>
      <c r="R122" s="684"/>
      <c r="S122" s="684"/>
      <c r="T122" s="684"/>
      <c r="U122" s="684"/>
      <c r="V122" s="684"/>
      <c r="W122" s="684"/>
      <c r="X122" s="684"/>
      <c r="Y122" s="684"/>
      <c r="Z122" s="684"/>
      <c r="AA122" s="684"/>
      <c r="AB122" s="684"/>
      <c r="AC122" s="684"/>
      <c r="AD122" s="684"/>
    </row>
    <row r="123" spans="1:30" x14ac:dyDescent="0.25">
      <c r="A123" s="684"/>
      <c r="B123" s="684"/>
      <c r="C123" s="684"/>
      <c r="D123" s="684"/>
      <c r="E123" s="684"/>
      <c r="F123" s="684"/>
      <c r="G123" s="684"/>
      <c r="H123" s="684"/>
      <c r="I123" s="684"/>
      <c r="J123" s="684"/>
      <c r="K123" s="684"/>
      <c r="L123" s="684"/>
      <c r="M123" s="684"/>
      <c r="N123" s="684"/>
      <c r="O123" s="684"/>
      <c r="P123" s="684"/>
      <c r="Q123" s="684"/>
      <c r="R123" s="684"/>
      <c r="S123" s="684"/>
      <c r="T123" s="684"/>
      <c r="U123" s="684"/>
      <c r="V123" s="684"/>
      <c r="W123" s="684"/>
      <c r="X123" s="684"/>
      <c r="Y123" s="684"/>
      <c r="Z123" s="684"/>
      <c r="AA123" s="684"/>
      <c r="AB123" s="684"/>
      <c r="AC123" s="684"/>
      <c r="AD123" s="684"/>
    </row>
    <row r="124" spans="1:30" x14ac:dyDescent="0.25">
      <c r="A124" s="684"/>
      <c r="B124" s="684"/>
      <c r="C124" s="684"/>
      <c r="D124" s="684"/>
      <c r="E124" s="684"/>
      <c r="F124" s="684"/>
      <c r="G124" s="684"/>
      <c r="H124" s="684"/>
      <c r="I124" s="684"/>
      <c r="J124" s="684"/>
      <c r="K124" s="684"/>
      <c r="L124" s="684"/>
      <c r="M124" s="684"/>
      <c r="N124" s="684"/>
      <c r="O124" s="684"/>
      <c r="P124" s="684"/>
      <c r="Q124" s="684"/>
      <c r="R124" s="684"/>
      <c r="S124" s="684"/>
      <c r="T124" s="684"/>
      <c r="U124" s="684"/>
      <c r="V124" s="684"/>
      <c r="W124" s="684"/>
      <c r="X124" s="684"/>
      <c r="Y124" s="684"/>
      <c r="Z124" s="684"/>
      <c r="AA124" s="684"/>
      <c r="AB124" s="684"/>
      <c r="AC124" s="684"/>
      <c r="AD124" s="684"/>
    </row>
    <row r="125" spans="1:30" x14ac:dyDescent="0.25">
      <c r="A125" s="684"/>
      <c r="B125" s="684"/>
      <c r="C125" s="684"/>
      <c r="D125" s="684"/>
      <c r="E125" s="684"/>
      <c r="F125" s="684"/>
      <c r="G125" s="684"/>
      <c r="H125" s="684"/>
      <c r="I125" s="684"/>
      <c r="J125" s="684"/>
      <c r="K125" s="684"/>
      <c r="L125" s="684"/>
      <c r="M125" s="684"/>
      <c r="N125" s="684"/>
      <c r="O125" s="684"/>
      <c r="P125" s="684"/>
      <c r="Q125" s="684"/>
      <c r="R125" s="684"/>
      <c r="S125" s="684"/>
      <c r="T125" s="684"/>
      <c r="U125" s="684"/>
      <c r="V125" s="684"/>
      <c r="W125" s="684"/>
      <c r="X125" s="684"/>
      <c r="Y125" s="684"/>
      <c r="Z125" s="684"/>
      <c r="AA125" s="684"/>
      <c r="AB125" s="684"/>
      <c r="AC125" s="684"/>
      <c r="AD125" s="684"/>
    </row>
    <row r="126" spans="1:30" x14ac:dyDescent="0.25">
      <c r="A126" s="684"/>
      <c r="B126" s="684"/>
      <c r="C126" s="684"/>
      <c r="D126" s="684"/>
      <c r="E126" s="684"/>
      <c r="F126" s="684"/>
      <c r="G126" s="684"/>
      <c r="H126" s="684"/>
      <c r="I126" s="684"/>
      <c r="J126" s="684"/>
      <c r="K126" s="684"/>
      <c r="L126" s="684"/>
      <c r="M126" s="684"/>
      <c r="N126" s="684"/>
      <c r="O126" s="684"/>
      <c r="P126" s="684"/>
      <c r="Q126" s="684"/>
      <c r="R126" s="684"/>
      <c r="S126" s="684"/>
      <c r="T126" s="684"/>
      <c r="U126" s="684"/>
      <c r="V126" s="684"/>
      <c r="W126" s="684"/>
      <c r="X126" s="684"/>
      <c r="Y126" s="684"/>
      <c r="Z126" s="684"/>
      <c r="AA126" s="684"/>
      <c r="AB126" s="684"/>
      <c r="AC126" s="684"/>
      <c r="AD126" s="684"/>
    </row>
    <row r="127" spans="1:30" x14ac:dyDescent="0.25">
      <c r="A127" s="684"/>
      <c r="B127" s="684"/>
      <c r="C127" s="684"/>
      <c r="D127" s="684"/>
      <c r="E127" s="684"/>
      <c r="F127" s="684"/>
      <c r="G127" s="684"/>
      <c r="H127" s="684"/>
      <c r="I127" s="684"/>
      <c r="J127" s="684"/>
      <c r="K127" s="684"/>
      <c r="L127" s="684"/>
      <c r="M127" s="684"/>
      <c r="N127" s="684"/>
      <c r="O127" s="684"/>
      <c r="P127" s="684"/>
      <c r="Q127" s="684"/>
      <c r="R127" s="684"/>
      <c r="S127" s="684"/>
      <c r="T127" s="684"/>
      <c r="U127" s="684"/>
      <c r="V127" s="684"/>
      <c r="W127" s="684"/>
      <c r="X127" s="684"/>
      <c r="Y127" s="684"/>
      <c r="Z127" s="684"/>
      <c r="AA127" s="684"/>
      <c r="AB127" s="684"/>
      <c r="AC127" s="684"/>
      <c r="AD127" s="684"/>
    </row>
    <row r="128" spans="1:30" x14ac:dyDescent="0.25">
      <c r="A128" s="684"/>
      <c r="B128" s="684"/>
      <c r="C128" s="684"/>
      <c r="D128" s="684"/>
      <c r="E128" s="684"/>
      <c r="F128" s="684"/>
      <c r="G128" s="684"/>
      <c r="H128" s="684"/>
      <c r="I128" s="684"/>
      <c r="J128" s="684"/>
      <c r="K128" s="684"/>
      <c r="L128" s="684"/>
      <c r="M128" s="684"/>
      <c r="N128" s="684"/>
      <c r="O128" s="684"/>
      <c r="P128" s="684"/>
      <c r="Q128" s="684"/>
      <c r="R128" s="684"/>
      <c r="S128" s="684"/>
      <c r="T128" s="684"/>
      <c r="U128" s="684"/>
      <c r="V128" s="684"/>
      <c r="W128" s="684"/>
      <c r="X128" s="684"/>
      <c r="Y128" s="684"/>
      <c r="Z128" s="684"/>
      <c r="AA128" s="684"/>
      <c r="AB128" s="684"/>
      <c r="AC128" s="684"/>
      <c r="AD128" s="684"/>
    </row>
    <row r="129" spans="1:30" x14ac:dyDescent="0.25">
      <c r="A129" s="684"/>
      <c r="B129" s="684"/>
      <c r="C129" s="684"/>
      <c r="D129" s="684"/>
      <c r="E129" s="684"/>
      <c r="F129" s="684"/>
      <c r="G129" s="684"/>
      <c r="H129" s="684"/>
      <c r="I129" s="684"/>
      <c r="J129" s="684"/>
      <c r="K129" s="684"/>
      <c r="L129" s="684"/>
      <c r="M129" s="684"/>
      <c r="N129" s="684"/>
      <c r="O129" s="684"/>
      <c r="P129" s="684"/>
      <c r="Q129" s="684"/>
      <c r="R129" s="684"/>
      <c r="S129" s="684"/>
      <c r="T129" s="684"/>
      <c r="U129" s="684"/>
      <c r="V129" s="684"/>
      <c r="W129" s="684"/>
      <c r="X129" s="684"/>
      <c r="Y129" s="684"/>
      <c r="Z129" s="684"/>
      <c r="AA129" s="684"/>
      <c r="AB129" s="684"/>
      <c r="AC129" s="684"/>
      <c r="AD129" s="684"/>
    </row>
    <row r="130" spans="1:30" x14ac:dyDescent="0.25">
      <c r="A130" s="684"/>
      <c r="B130" s="684"/>
      <c r="C130" s="684"/>
      <c r="D130" s="684"/>
      <c r="E130" s="684"/>
      <c r="F130" s="684"/>
      <c r="G130" s="684"/>
      <c r="H130" s="684"/>
      <c r="I130" s="684"/>
      <c r="J130" s="684"/>
      <c r="K130" s="684"/>
      <c r="L130" s="684"/>
      <c r="M130" s="684"/>
      <c r="N130" s="684"/>
      <c r="O130" s="684"/>
      <c r="P130" s="684"/>
      <c r="Q130" s="684"/>
      <c r="R130" s="684"/>
      <c r="S130" s="684"/>
      <c r="T130" s="684"/>
      <c r="U130" s="684"/>
      <c r="V130" s="684"/>
      <c r="W130" s="684"/>
      <c r="X130" s="684"/>
      <c r="Y130" s="684"/>
      <c r="Z130" s="684"/>
      <c r="AA130" s="684"/>
      <c r="AB130" s="684"/>
      <c r="AC130" s="684"/>
      <c r="AD130" s="684"/>
    </row>
    <row r="131" spans="1:30" x14ac:dyDescent="0.25">
      <c r="A131" s="684"/>
      <c r="B131" s="684"/>
      <c r="C131" s="684"/>
      <c r="D131" s="684"/>
      <c r="E131" s="684"/>
      <c r="F131" s="684"/>
      <c r="G131" s="684"/>
      <c r="H131" s="684"/>
      <c r="I131" s="684"/>
      <c r="J131" s="684"/>
      <c r="K131" s="684"/>
      <c r="L131" s="684"/>
      <c r="M131" s="684"/>
      <c r="N131" s="684"/>
      <c r="O131" s="684"/>
      <c r="P131" s="684"/>
      <c r="Q131" s="684"/>
      <c r="R131" s="684"/>
      <c r="S131" s="684"/>
      <c r="T131" s="684"/>
      <c r="U131" s="684"/>
      <c r="V131" s="684"/>
      <c r="W131" s="684"/>
      <c r="X131" s="684"/>
      <c r="Y131" s="684"/>
      <c r="Z131" s="684"/>
      <c r="AA131" s="684"/>
      <c r="AB131" s="684"/>
      <c r="AC131" s="684"/>
      <c r="AD131" s="684"/>
    </row>
    <row r="132" spans="1:30" x14ac:dyDescent="0.25">
      <c r="A132" s="684"/>
      <c r="B132" s="684"/>
      <c r="C132" s="684"/>
      <c r="D132" s="684"/>
      <c r="E132" s="684"/>
      <c r="F132" s="684"/>
      <c r="G132" s="684"/>
      <c r="H132" s="684"/>
      <c r="I132" s="684"/>
      <c r="J132" s="684"/>
      <c r="K132" s="684"/>
      <c r="L132" s="684"/>
      <c r="M132" s="684"/>
      <c r="N132" s="684"/>
      <c r="O132" s="684"/>
      <c r="P132" s="684"/>
      <c r="Q132" s="684"/>
      <c r="R132" s="684"/>
      <c r="S132" s="684"/>
      <c r="T132" s="684"/>
      <c r="U132" s="684"/>
      <c r="V132" s="684"/>
      <c r="W132" s="684"/>
      <c r="X132" s="684"/>
      <c r="Y132" s="684"/>
      <c r="Z132" s="684"/>
      <c r="AA132" s="684"/>
      <c r="AB132" s="684"/>
      <c r="AC132" s="684"/>
      <c r="AD132" s="684"/>
    </row>
    <row r="133" spans="1:30" x14ac:dyDescent="0.25">
      <c r="A133" s="684"/>
      <c r="B133" s="684"/>
      <c r="C133" s="684"/>
      <c r="D133" s="684"/>
      <c r="E133" s="684"/>
      <c r="F133" s="684"/>
      <c r="G133" s="684"/>
      <c r="H133" s="684"/>
      <c r="I133" s="684"/>
      <c r="J133" s="684"/>
      <c r="K133" s="684"/>
      <c r="L133" s="684"/>
      <c r="M133" s="684"/>
      <c r="N133" s="684"/>
      <c r="O133" s="684"/>
      <c r="P133" s="684"/>
      <c r="Q133" s="684"/>
      <c r="R133" s="684"/>
      <c r="S133" s="684"/>
      <c r="T133" s="684"/>
      <c r="U133" s="684"/>
      <c r="V133" s="684"/>
      <c r="W133" s="684"/>
      <c r="X133" s="684"/>
      <c r="Y133" s="684"/>
      <c r="Z133" s="684"/>
      <c r="AA133" s="684"/>
      <c r="AB133" s="684"/>
      <c r="AC133" s="684"/>
      <c r="AD133" s="684"/>
    </row>
  </sheetData>
  <sheetProtection formatColumns="0" formatRows="0"/>
  <protectedRanges>
    <protectedRange sqref="G6:G8 G10:G12 G14 G16 G18:G20" name="Range1"/>
  </protectedRanges>
  <mergeCells count="6">
    <mergeCell ref="B17:G17"/>
    <mergeCell ref="D3:G3"/>
    <mergeCell ref="B5:G5"/>
    <mergeCell ref="B9:G9"/>
    <mergeCell ref="B13:G13"/>
    <mergeCell ref="B15:G15"/>
  </mergeCells>
  <conditionalFormatting sqref="B6:B8 B10:B12 B14 B16 B18:B20">
    <cfRule type="expression" dxfId="198" priority="1">
      <formula>$K6=1</formula>
    </cfRule>
    <cfRule type="expression" dxfId="197" priority="2">
      <formula>$K6&lt;&gt;1</formula>
    </cfRule>
  </conditionalFormatting>
  <conditionalFormatting sqref="C6:C8 C10:C12 C14 C16 C18:C20">
    <cfRule type="expression" dxfId="196" priority="3">
      <formula>$K6&gt;=2</formula>
    </cfRule>
    <cfRule type="expression" dxfId="195" priority="4">
      <formula>$K6=1</formula>
    </cfRule>
  </conditionalFormatting>
  <conditionalFormatting sqref="D6:D8 D10:D12 D14 D16 D18:D20">
    <cfRule type="expression" dxfId="194" priority="5">
      <formula>$K6&lt;3</formula>
    </cfRule>
    <cfRule type="expression" dxfId="193" priority="6">
      <formula>$K6&gt;=3</formula>
    </cfRule>
  </conditionalFormatting>
  <conditionalFormatting sqref="E6:E8 E10:E12 E14 E16 E18:E20">
    <cfRule type="expression" dxfId="192" priority="7">
      <formula>$K6&lt;4</formula>
    </cfRule>
    <cfRule type="expression" dxfId="191" priority="8">
      <formula>$K6&gt;=4</formula>
    </cfRule>
  </conditionalFormatting>
  <conditionalFormatting sqref="F6:F8 F10:F12 F14 F16 F18:F20">
    <cfRule type="expression" dxfId="190" priority="9">
      <formula>$K6&lt;&gt;5</formula>
    </cfRule>
    <cfRule type="expression" dxfId="189" priority="10">
      <formula>$K6=5</formula>
    </cfRule>
  </conditionalFormatting>
  <dataValidations count="1">
    <dataValidation type="list" allowBlank="1" showInputMessage="1" showErrorMessage="1" sqref="G6:G8 G10:G12 G14 G16 G18:G20" xr:uid="{00000000-0002-0000-0900-000000000000}">
      <formula1>"1,2,3,4,5"</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249977111117893"/>
    <pageSetUpPr fitToPage="1"/>
  </sheetPr>
  <dimension ref="A1:I81"/>
  <sheetViews>
    <sheetView zoomScale="85" zoomScaleNormal="85" workbookViewId="0">
      <pane xSplit="2" ySplit="2" topLeftCell="C15" activePane="bottomRight" state="frozen"/>
      <selection activeCell="G2" sqref="G2"/>
      <selection pane="topRight" activeCell="G2" sqref="G2"/>
      <selection pane="bottomLeft" activeCell="G2" sqref="G2"/>
      <selection pane="bottomRight" activeCell="G2" sqref="G2"/>
    </sheetView>
  </sheetViews>
  <sheetFormatPr defaultColWidth="9.140625" defaultRowHeight="15" x14ac:dyDescent="0.25"/>
  <cols>
    <col min="1" max="1" width="20.28515625" style="741" customWidth="1"/>
    <col min="2" max="2" width="18.7109375" style="182" customWidth="1"/>
    <col min="3" max="7" width="32.42578125" style="743" customWidth="1"/>
    <col min="8" max="8" width="16.7109375" style="743" customWidth="1"/>
    <col min="9" max="9" width="21" style="685" customWidth="1"/>
    <col min="10" max="24" width="9.140625" style="743"/>
    <col min="25" max="26" width="0" style="743" hidden="1" customWidth="1"/>
    <col min="27" max="16384" width="9.140625" style="743"/>
  </cols>
  <sheetData>
    <row r="1" spans="1:9" s="98" customFormat="1" ht="55.5" customHeight="1" x14ac:dyDescent="0.25">
      <c r="A1" s="742" t="s">
        <v>1446</v>
      </c>
      <c r="B1" s="25"/>
      <c r="C1" s="742"/>
      <c r="D1" s="742"/>
      <c r="E1" s="1305" t="s">
        <v>1600</v>
      </c>
      <c r="F1" s="1306"/>
      <c r="G1" s="1307"/>
      <c r="H1" s="976" t="s">
        <v>1578</v>
      </c>
      <c r="I1" s="910"/>
    </row>
    <row r="2" spans="1:9" ht="27" customHeight="1" x14ac:dyDescent="0.25">
      <c r="A2" s="961" t="s">
        <v>175</v>
      </c>
      <c r="B2" s="961" t="s">
        <v>176</v>
      </c>
      <c r="C2" s="962" t="s">
        <v>1178</v>
      </c>
      <c r="D2" s="962">
        <v>2</v>
      </c>
      <c r="E2" s="963">
        <v>3</v>
      </c>
      <c r="F2" s="963">
        <v>4</v>
      </c>
      <c r="G2" s="963" t="s">
        <v>1179</v>
      </c>
    </row>
    <row r="3" spans="1:9" ht="38.25" x14ac:dyDescent="0.25">
      <c r="A3" s="1326" t="s">
        <v>1238</v>
      </c>
      <c r="B3" s="1329" t="s">
        <v>1180</v>
      </c>
      <c r="C3" s="832" t="s">
        <v>1181</v>
      </c>
      <c r="D3" s="832" t="s">
        <v>1182</v>
      </c>
      <c r="E3" s="832" t="s">
        <v>1183</v>
      </c>
      <c r="F3" s="832" t="s">
        <v>1184</v>
      </c>
      <c r="G3" s="832" t="s">
        <v>1185</v>
      </c>
    </row>
    <row r="4" spans="1:9" customFormat="1" x14ac:dyDescent="0.25">
      <c r="A4" s="1327"/>
      <c r="B4" s="1330"/>
      <c r="C4" s="806" t="b">
        <v>0</v>
      </c>
      <c r="D4" s="806" t="b">
        <v>0</v>
      </c>
      <c r="E4" s="806" t="b">
        <v>0</v>
      </c>
      <c r="F4" s="806" t="b">
        <v>0</v>
      </c>
      <c r="G4" s="806" t="b">
        <v>0</v>
      </c>
      <c r="H4" s="812" t="s">
        <v>144</v>
      </c>
      <c r="I4" s="685"/>
    </row>
    <row r="5" spans="1:9" customFormat="1" x14ac:dyDescent="0.25">
      <c r="A5" s="1327"/>
      <c r="B5" s="1330"/>
      <c r="C5" s="806" t="b">
        <v>0</v>
      </c>
      <c r="D5" s="806" t="b">
        <v>0</v>
      </c>
      <c r="E5" s="806" t="b">
        <v>0</v>
      </c>
      <c r="F5" s="806" t="b">
        <v>0</v>
      </c>
      <c r="G5" s="806" t="b">
        <v>0</v>
      </c>
      <c r="H5" s="812" t="s">
        <v>145</v>
      </c>
      <c r="I5" s="685"/>
    </row>
    <row r="6" spans="1:9" ht="38.25" x14ac:dyDescent="0.25">
      <c r="A6" s="1327"/>
      <c r="B6" s="1330"/>
      <c r="C6" s="832" t="s">
        <v>1181</v>
      </c>
      <c r="D6" s="832" t="s">
        <v>1186</v>
      </c>
      <c r="E6" s="832" t="s">
        <v>1187</v>
      </c>
      <c r="F6" s="832" t="s">
        <v>1188</v>
      </c>
      <c r="G6" s="832" t="s">
        <v>1189</v>
      </c>
    </row>
    <row r="7" spans="1:9" customFormat="1" x14ac:dyDescent="0.25">
      <c r="A7" s="1327"/>
      <c r="B7" s="1330"/>
      <c r="C7" s="806" t="b">
        <v>0</v>
      </c>
      <c r="D7" s="806" t="b">
        <v>0</v>
      </c>
      <c r="E7" s="806" t="b">
        <v>0</v>
      </c>
      <c r="F7" s="806" t="b">
        <v>0</v>
      </c>
      <c r="G7" s="806" t="b">
        <v>0</v>
      </c>
      <c r="H7" s="812" t="s">
        <v>144</v>
      </c>
      <c r="I7" s="685"/>
    </row>
    <row r="8" spans="1:9" customFormat="1" x14ac:dyDescent="0.25">
      <c r="A8" s="1327"/>
      <c r="B8" s="1330"/>
      <c r="C8" s="806" t="b">
        <v>0</v>
      </c>
      <c r="D8" s="806" t="b">
        <v>0</v>
      </c>
      <c r="E8" s="806" t="b">
        <v>0</v>
      </c>
      <c r="F8" s="806" t="b">
        <v>0</v>
      </c>
      <c r="G8" s="806" t="b">
        <v>0</v>
      </c>
      <c r="H8" s="812" t="s">
        <v>145</v>
      </c>
      <c r="I8" s="685"/>
    </row>
    <row r="9" spans="1:9" ht="38.25" x14ac:dyDescent="0.25">
      <c r="A9" s="1327"/>
      <c r="B9" s="1330"/>
      <c r="C9" s="832" t="s">
        <v>1190</v>
      </c>
      <c r="D9" s="832" t="s">
        <v>1191</v>
      </c>
      <c r="E9" s="832" t="s">
        <v>1192</v>
      </c>
      <c r="F9" s="832" t="s">
        <v>1193</v>
      </c>
      <c r="G9" s="832" t="s">
        <v>1194</v>
      </c>
    </row>
    <row r="10" spans="1:9" customFormat="1" x14ac:dyDescent="0.25">
      <c r="A10" s="1327"/>
      <c r="B10" s="1330"/>
      <c r="C10" s="806" t="b">
        <v>0</v>
      </c>
      <c r="D10" s="806" t="b">
        <v>0</v>
      </c>
      <c r="E10" s="806" t="b">
        <v>0</v>
      </c>
      <c r="F10" s="806" t="b">
        <v>0</v>
      </c>
      <c r="G10" s="806" t="b">
        <v>0</v>
      </c>
      <c r="H10" s="812" t="s">
        <v>144</v>
      </c>
      <c r="I10" s="685"/>
    </row>
    <row r="11" spans="1:9" customFormat="1" x14ac:dyDescent="0.25">
      <c r="A11" s="1327"/>
      <c r="B11" s="1331"/>
      <c r="C11" s="806" t="b">
        <v>0</v>
      </c>
      <c r="D11" s="806" t="b">
        <v>0</v>
      </c>
      <c r="E11" s="806" t="b">
        <v>0</v>
      </c>
      <c r="F11" s="806" t="b">
        <v>0</v>
      </c>
      <c r="G11" s="806" t="b">
        <v>0</v>
      </c>
      <c r="H11" s="812" t="s">
        <v>145</v>
      </c>
      <c r="I11" s="685"/>
    </row>
    <row r="12" spans="1:9" ht="38.25" x14ac:dyDescent="0.25">
      <c r="A12" s="1327"/>
      <c r="B12" s="1329" t="s">
        <v>1195</v>
      </c>
      <c r="C12" s="832" t="s">
        <v>1196</v>
      </c>
      <c r="D12" s="832" t="s">
        <v>1197</v>
      </c>
      <c r="E12" s="832" t="s">
        <v>1198</v>
      </c>
      <c r="F12" s="832" t="s">
        <v>1199</v>
      </c>
      <c r="G12" s="832" t="s">
        <v>1200</v>
      </c>
    </row>
    <row r="13" spans="1:9" customFormat="1" x14ac:dyDescent="0.25">
      <c r="A13" s="1327"/>
      <c r="B13" s="1330"/>
      <c r="C13" s="806" t="b">
        <v>0</v>
      </c>
      <c r="D13" s="806" t="b">
        <v>0</v>
      </c>
      <c r="E13" s="806" t="b">
        <v>0</v>
      </c>
      <c r="F13" s="806" t="b">
        <v>0</v>
      </c>
      <c r="G13" s="806" t="b">
        <v>0</v>
      </c>
      <c r="H13" s="812" t="s">
        <v>144</v>
      </c>
      <c r="I13" s="685"/>
    </row>
    <row r="14" spans="1:9" customFormat="1" x14ac:dyDescent="0.25">
      <c r="A14" s="1327"/>
      <c r="B14" s="1330"/>
      <c r="C14" s="806" t="b">
        <v>0</v>
      </c>
      <c r="D14" s="806" t="b">
        <v>0</v>
      </c>
      <c r="E14" s="806" t="b">
        <v>0</v>
      </c>
      <c r="F14" s="806" t="b">
        <v>0</v>
      </c>
      <c r="G14" s="806" t="b">
        <v>0</v>
      </c>
      <c r="H14" s="812" t="s">
        <v>145</v>
      </c>
      <c r="I14" s="685"/>
    </row>
    <row r="15" spans="1:9" ht="51" x14ac:dyDescent="0.25">
      <c r="A15" s="1327"/>
      <c r="B15" s="1330"/>
      <c r="C15" s="832" t="s">
        <v>1201</v>
      </c>
      <c r="D15" s="832" t="s">
        <v>1197</v>
      </c>
      <c r="E15" s="832" t="s">
        <v>1202</v>
      </c>
      <c r="F15" s="832" t="s">
        <v>1203</v>
      </c>
      <c r="G15" s="832" t="s">
        <v>1204</v>
      </c>
    </row>
    <row r="16" spans="1:9" customFormat="1" x14ac:dyDescent="0.25">
      <c r="A16" s="1327"/>
      <c r="B16" s="1330"/>
      <c r="C16" s="806" t="b">
        <v>0</v>
      </c>
      <c r="D16" s="806" t="b">
        <v>0</v>
      </c>
      <c r="E16" s="806" t="b">
        <v>0</v>
      </c>
      <c r="F16" s="806" t="b">
        <v>0</v>
      </c>
      <c r="G16" s="806" t="b">
        <v>0</v>
      </c>
      <c r="H16" s="812" t="s">
        <v>144</v>
      </c>
      <c r="I16" s="839"/>
    </row>
    <row r="17" spans="1:9" customFormat="1" x14ac:dyDescent="0.25">
      <c r="A17" s="1327"/>
      <c r="B17" s="1330"/>
      <c r="C17" s="806" t="b">
        <v>0</v>
      </c>
      <c r="D17" s="806" t="b">
        <v>0</v>
      </c>
      <c r="E17" s="806" t="b">
        <v>0</v>
      </c>
      <c r="F17" s="806" t="b">
        <v>0</v>
      </c>
      <c r="G17" s="806" t="b">
        <v>0</v>
      </c>
      <c r="H17" s="812" t="s">
        <v>145</v>
      </c>
      <c r="I17" s="685"/>
    </row>
    <row r="18" spans="1:9" ht="38.25" x14ac:dyDescent="0.25">
      <c r="A18" s="1327"/>
      <c r="B18" s="1330"/>
      <c r="C18" s="832" t="s">
        <v>1205</v>
      </c>
      <c r="D18" s="832" t="s">
        <v>1206</v>
      </c>
      <c r="E18" s="832" t="s">
        <v>1207</v>
      </c>
      <c r="F18" s="832" t="s">
        <v>1208</v>
      </c>
      <c r="G18" s="832" t="s">
        <v>1209</v>
      </c>
    </row>
    <row r="19" spans="1:9" customFormat="1" x14ac:dyDescent="0.25">
      <c r="A19" s="1327"/>
      <c r="B19" s="1330"/>
      <c r="C19" s="806" t="b">
        <v>0</v>
      </c>
      <c r="D19" s="806" t="b">
        <v>0</v>
      </c>
      <c r="E19" s="806" t="b">
        <v>0</v>
      </c>
      <c r="F19" s="806" t="b">
        <v>0</v>
      </c>
      <c r="G19" s="806" t="b">
        <v>0</v>
      </c>
      <c r="H19" s="812" t="s">
        <v>144</v>
      </c>
      <c r="I19" s="685"/>
    </row>
    <row r="20" spans="1:9" customFormat="1" x14ac:dyDescent="0.25">
      <c r="A20" s="1328"/>
      <c r="B20" s="1331"/>
      <c r="C20" s="806" t="b">
        <v>0</v>
      </c>
      <c r="D20" s="806" t="b">
        <v>0</v>
      </c>
      <c r="E20" s="806" t="b">
        <v>0</v>
      </c>
      <c r="F20" s="806" t="b">
        <v>0</v>
      </c>
      <c r="G20" s="806" t="b">
        <v>0</v>
      </c>
      <c r="H20" s="812" t="s">
        <v>145</v>
      </c>
      <c r="I20" s="685"/>
    </row>
    <row r="21" spans="1:9" ht="51" x14ac:dyDescent="0.25">
      <c r="A21" s="1326" t="s">
        <v>1239</v>
      </c>
      <c r="B21" s="1332" t="s">
        <v>1210</v>
      </c>
      <c r="C21" s="832" t="s">
        <v>1211</v>
      </c>
      <c r="D21" s="832" t="s">
        <v>1212</v>
      </c>
      <c r="E21" s="832" t="s">
        <v>1213</v>
      </c>
      <c r="F21" s="832" t="s">
        <v>1214</v>
      </c>
      <c r="G21" s="832" t="s">
        <v>1215</v>
      </c>
    </row>
    <row r="22" spans="1:9" customFormat="1" x14ac:dyDescent="0.25">
      <c r="A22" s="1327"/>
      <c r="B22" s="1333"/>
      <c r="C22" s="806" t="b">
        <v>0</v>
      </c>
      <c r="D22" s="806" t="b">
        <v>0</v>
      </c>
      <c r="E22" s="806" t="b">
        <v>0</v>
      </c>
      <c r="F22" s="806" t="b">
        <v>0</v>
      </c>
      <c r="G22" s="806" t="b">
        <v>0</v>
      </c>
      <c r="H22" s="812" t="s">
        <v>144</v>
      </c>
      <c r="I22" s="685"/>
    </row>
    <row r="23" spans="1:9" customFormat="1" x14ac:dyDescent="0.25">
      <c r="A23" s="1327"/>
      <c r="B23" s="1334"/>
      <c r="C23" s="806" t="b">
        <v>0</v>
      </c>
      <c r="D23" s="806" t="b">
        <v>0</v>
      </c>
      <c r="E23" s="806" t="b">
        <v>0</v>
      </c>
      <c r="F23" s="806" t="b">
        <v>0</v>
      </c>
      <c r="G23" s="806" t="b">
        <v>0</v>
      </c>
      <c r="H23" s="812" t="s">
        <v>145</v>
      </c>
      <c r="I23" s="685"/>
    </row>
    <row r="24" spans="1:9" ht="25.5" x14ac:dyDescent="0.25">
      <c r="A24" s="1327"/>
      <c r="B24" s="1332" t="s">
        <v>1216</v>
      </c>
      <c r="C24" s="832" t="s">
        <v>1217</v>
      </c>
      <c r="D24" s="832" t="s">
        <v>1218</v>
      </c>
      <c r="E24" s="832" t="s">
        <v>1219</v>
      </c>
      <c r="F24" s="832" t="s">
        <v>1220</v>
      </c>
      <c r="G24" s="832" t="s">
        <v>1221</v>
      </c>
    </row>
    <row r="25" spans="1:9" customFormat="1" x14ac:dyDescent="0.25">
      <c r="A25" s="1327"/>
      <c r="B25" s="1333"/>
      <c r="C25" s="806" t="b">
        <v>0</v>
      </c>
      <c r="D25" s="806" t="b">
        <v>0</v>
      </c>
      <c r="E25" s="806" t="b">
        <v>0</v>
      </c>
      <c r="F25" s="806" t="b">
        <v>0</v>
      </c>
      <c r="G25" s="806" t="b">
        <v>0</v>
      </c>
      <c r="H25" s="812" t="s">
        <v>144</v>
      </c>
      <c r="I25" s="685"/>
    </row>
    <row r="26" spans="1:9" customFormat="1" x14ac:dyDescent="0.25">
      <c r="A26" s="1327"/>
      <c r="B26" s="1334"/>
      <c r="C26" s="806" t="b">
        <v>0</v>
      </c>
      <c r="D26" s="806" t="b">
        <v>0</v>
      </c>
      <c r="E26" s="806" t="b">
        <v>0</v>
      </c>
      <c r="F26" s="806" t="b">
        <v>0</v>
      </c>
      <c r="G26" s="806" t="b">
        <v>0</v>
      </c>
      <c r="H26" s="812" t="s">
        <v>145</v>
      </c>
      <c r="I26" s="685"/>
    </row>
    <row r="27" spans="1:9" ht="51" x14ac:dyDescent="0.25">
      <c r="A27" s="1327"/>
      <c r="B27" s="1332" t="s">
        <v>1222</v>
      </c>
      <c r="C27" s="832" t="s">
        <v>1226</v>
      </c>
      <c r="D27" s="832" t="s">
        <v>1227</v>
      </c>
      <c r="E27" s="832" t="s">
        <v>1228</v>
      </c>
      <c r="F27" s="832" t="s">
        <v>1229</v>
      </c>
      <c r="G27" s="832" t="s">
        <v>1230</v>
      </c>
    </row>
    <row r="28" spans="1:9" customFormat="1" x14ac:dyDescent="0.25">
      <c r="A28" s="1327"/>
      <c r="B28" s="1333"/>
      <c r="C28" s="806" t="b">
        <v>0</v>
      </c>
      <c r="D28" s="806" t="b">
        <v>0</v>
      </c>
      <c r="E28" s="806" t="b">
        <v>0</v>
      </c>
      <c r="F28" s="806" t="b">
        <v>0</v>
      </c>
      <c r="G28" s="806" t="b">
        <v>0</v>
      </c>
      <c r="H28" s="812" t="s">
        <v>144</v>
      </c>
      <c r="I28" s="685"/>
    </row>
    <row r="29" spans="1:9" customFormat="1" x14ac:dyDescent="0.25">
      <c r="A29" s="1327"/>
      <c r="B29" s="1333"/>
      <c r="C29" s="806" t="b">
        <v>0</v>
      </c>
      <c r="D29" s="806" t="b">
        <v>0</v>
      </c>
      <c r="E29" s="806" t="b">
        <v>0</v>
      </c>
      <c r="F29" s="806" t="b">
        <v>0</v>
      </c>
      <c r="G29" s="806" t="b">
        <v>0</v>
      </c>
      <c r="H29" s="812" t="s">
        <v>145</v>
      </c>
      <c r="I29" s="685"/>
    </row>
    <row r="30" spans="1:9" ht="38.25" x14ac:dyDescent="0.25">
      <c r="A30" s="1327"/>
      <c r="B30" s="1333"/>
      <c r="C30" s="832" t="s">
        <v>1240</v>
      </c>
      <c r="D30" s="832" t="s">
        <v>1296</v>
      </c>
      <c r="E30" s="832" t="s">
        <v>1241</v>
      </c>
      <c r="F30" s="832" t="s">
        <v>1242</v>
      </c>
      <c r="G30" s="832" t="s">
        <v>1243</v>
      </c>
    </row>
    <row r="31" spans="1:9" customFormat="1" x14ac:dyDescent="0.25">
      <c r="A31" s="1327"/>
      <c r="B31" s="1333"/>
      <c r="C31" s="806" t="b">
        <v>0</v>
      </c>
      <c r="D31" s="806" t="b">
        <v>0</v>
      </c>
      <c r="E31" s="806" t="b">
        <v>0</v>
      </c>
      <c r="F31" s="806" t="b">
        <v>0</v>
      </c>
      <c r="G31" s="806" t="b">
        <v>0</v>
      </c>
      <c r="H31" s="812" t="s">
        <v>144</v>
      </c>
      <c r="I31" s="685"/>
    </row>
    <row r="32" spans="1:9" customFormat="1" x14ac:dyDescent="0.25">
      <c r="A32" s="1327"/>
      <c r="B32" s="1333"/>
      <c r="C32" s="806" t="b">
        <v>0</v>
      </c>
      <c r="D32" s="806" t="b">
        <v>0</v>
      </c>
      <c r="E32" s="806" t="b">
        <v>0</v>
      </c>
      <c r="F32" s="806" t="b">
        <v>0</v>
      </c>
      <c r="G32" s="806" t="b">
        <v>0</v>
      </c>
      <c r="H32" s="812" t="s">
        <v>145</v>
      </c>
      <c r="I32" s="685"/>
    </row>
    <row r="33" spans="1:9" ht="51" x14ac:dyDescent="0.25">
      <c r="A33" s="1327"/>
      <c r="B33" s="1333"/>
      <c r="C33" s="832" t="s">
        <v>1236</v>
      </c>
      <c r="D33" s="832" t="s">
        <v>1223</v>
      </c>
      <c r="E33" s="832" t="s">
        <v>1224</v>
      </c>
      <c r="F33" s="832" t="s">
        <v>1225</v>
      </c>
      <c r="G33" s="832" t="s">
        <v>1237</v>
      </c>
    </row>
    <row r="34" spans="1:9" customFormat="1" x14ac:dyDescent="0.25">
      <c r="A34" s="1327"/>
      <c r="B34" s="1333"/>
      <c r="C34" s="806" t="b">
        <v>0</v>
      </c>
      <c r="D34" s="806" t="b">
        <v>0</v>
      </c>
      <c r="E34" s="806" t="b">
        <v>0</v>
      </c>
      <c r="F34" s="806" t="b">
        <v>0</v>
      </c>
      <c r="G34" s="806" t="b">
        <v>0</v>
      </c>
      <c r="H34" s="812" t="s">
        <v>144</v>
      </c>
      <c r="I34" s="685"/>
    </row>
    <row r="35" spans="1:9" customFormat="1" x14ac:dyDescent="0.25">
      <c r="A35" s="1328"/>
      <c r="B35" s="1333"/>
      <c r="C35" s="806" t="b">
        <v>0</v>
      </c>
      <c r="D35" s="806" t="b">
        <v>0</v>
      </c>
      <c r="E35" s="806" t="b">
        <v>0</v>
      </c>
      <c r="F35" s="806" t="b">
        <v>0</v>
      </c>
      <c r="G35" s="806" t="b">
        <v>0</v>
      </c>
      <c r="H35" s="812" t="s">
        <v>145</v>
      </c>
      <c r="I35" s="685"/>
    </row>
    <row r="36" spans="1:9" x14ac:dyDescent="0.25">
      <c r="B36" s="750"/>
    </row>
    <row r="37" spans="1:9" x14ac:dyDescent="0.25">
      <c r="B37" s="750"/>
    </row>
    <row r="38" spans="1:9" x14ac:dyDescent="0.25">
      <c r="B38" s="750"/>
    </row>
    <row r="39" spans="1:9" x14ac:dyDescent="0.25">
      <c r="B39" s="750"/>
    </row>
    <row r="64" spans="9:9" x14ac:dyDescent="0.25">
      <c r="I64" s="840"/>
    </row>
    <row r="79" spans="9:9" x14ac:dyDescent="0.25">
      <c r="I79" s="840"/>
    </row>
    <row r="80" spans="9:9" x14ac:dyDescent="0.25">
      <c r="I80" s="740"/>
    </row>
    <row r="81" spans="9:9" x14ac:dyDescent="0.25">
      <c r="I81" s="740"/>
    </row>
  </sheetData>
  <sheetProtection sheet="1" objects="1" scenarios="1"/>
  <mergeCells count="8">
    <mergeCell ref="E1:G1"/>
    <mergeCell ref="A3:A20"/>
    <mergeCell ref="B3:B11"/>
    <mergeCell ref="B12:B20"/>
    <mergeCell ref="A21:A35"/>
    <mergeCell ref="B21:B23"/>
    <mergeCell ref="B24:B26"/>
    <mergeCell ref="B27:B35"/>
  </mergeCells>
  <conditionalFormatting sqref="C3 C6 C9 C12 C15 C18 C21 C24 C27 C30 C33">
    <cfRule type="expression" dxfId="188" priority="80">
      <formula>#REF!&lt;&gt;1</formula>
    </cfRule>
    <cfRule type="expression" dxfId="187" priority="79">
      <formula>#REF!=1</formula>
    </cfRule>
  </conditionalFormatting>
  <conditionalFormatting sqref="C4:G4">
    <cfRule type="expression" dxfId="186" priority="77">
      <formula>C4=TRUE</formula>
    </cfRule>
    <cfRule type="expression" dxfId="185" priority="78">
      <formula>C4=FALSE</formula>
    </cfRule>
    <cfRule type="expression" dxfId="184" priority="73">
      <formula>+COUNTIF($C$5:$G$5,TRUE)&gt;1</formula>
    </cfRule>
  </conditionalFormatting>
  <conditionalFormatting sqref="C5:G5">
    <cfRule type="expression" dxfId="183" priority="76">
      <formula>C5=TRUE</formula>
    </cfRule>
    <cfRule type="expression" dxfId="182" priority="75">
      <formula>C5=FALSE</formula>
    </cfRule>
    <cfRule type="expression" dxfId="181" priority="74">
      <formula>+COUNTIF($C$6:$G$6,"TRUE")&gt;1</formula>
    </cfRule>
  </conditionalFormatting>
  <conditionalFormatting sqref="C7:G7">
    <cfRule type="expression" dxfId="180" priority="71">
      <formula>C7=TRUE</formula>
    </cfRule>
    <cfRule type="expression" dxfId="179" priority="67">
      <formula>+COUNTIF($C$5:$G$5,TRUE)&gt;1</formula>
    </cfRule>
    <cfRule type="expression" dxfId="178" priority="72">
      <formula>C7=FALSE</formula>
    </cfRule>
  </conditionalFormatting>
  <conditionalFormatting sqref="C8:G8">
    <cfRule type="expression" dxfId="177" priority="68">
      <formula>+COUNTIF($C$6:$G$6,"TRUE")&gt;1</formula>
    </cfRule>
    <cfRule type="expression" dxfId="176" priority="69">
      <formula>C8=FALSE</formula>
    </cfRule>
    <cfRule type="expression" dxfId="175" priority="70">
      <formula>C8=TRUE</formula>
    </cfRule>
  </conditionalFormatting>
  <conditionalFormatting sqref="C10:G10">
    <cfRule type="expression" dxfId="174" priority="65">
      <formula>C10=TRUE</formula>
    </cfRule>
    <cfRule type="expression" dxfId="173" priority="66">
      <formula>C10=FALSE</formula>
    </cfRule>
    <cfRule type="expression" dxfId="172" priority="61">
      <formula>+COUNTIF($C$5:$G$5,TRUE)&gt;1</formula>
    </cfRule>
  </conditionalFormatting>
  <conditionalFormatting sqref="C11:G11">
    <cfRule type="expression" dxfId="171" priority="64">
      <formula>C11=TRUE</formula>
    </cfRule>
    <cfRule type="expression" dxfId="170" priority="63">
      <formula>C11=FALSE</formula>
    </cfRule>
    <cfRule type="expression" dxfId="169" priority="62">
      <formula>+COUNTIF($C$6:$G$6,"TRUE")&gt;1</formula>
    </cfRule>
  </conditionalFormatting>
  <conditionalFormatting sqref="C13:G13">
    <cfRule type="expression" dxfId="168" priority="60">
      <formula>C13=FALSE</formula>
    </cfRule>
    <cfRule type="expression" dxfId="167" priority="59">
      <formula>C13=TRUE</formula>
    </cfRule>
    <cfRule type="expression" dxfId="166" priority="55">
      <formula>+COUNTIF($C$5:$G$5,TRUE)&gt;1</formula>
    </cfRule>
  </conditionalFormatting>
  <conditionalFormatting sqref="C14:G14">
    <cfRule type="expression" dxfId="165" priority="58">
      <formula>C14=TRUE</formula>
    </cfRule>
    <cfRule type="expression" dxfId="164" priority="57">
      <formula>C14=FALSE</formula>
    </cfRule>
    <cfRule type="expression" dxfId="163" priority="56">
      <formula>+COUNTIF($C$6:$G$6,"TRUE")&gt;1</formula>
    </cfRule>
  </conditionalFormatting>
  <conditionalFormatting sqref="C16:G16">
    <cfRule type="expression" dxfId="162" priority="49">
      <formula>+COUNTIF($C$5:$G$5,TRUE)&gt;1</formula>
    </cfRule>
    <cfRule type="expression" dxfId="161" priority="53">
      <formula>C16=TRUE</formula>
    </cfRule>
    <cfRule type="expression" dxfId="160" priority="54">
      <formula>C16=FALSE</formula>
    </cfRule>
  </conditionalFormatting>
  <conditionalFormatting sqref="C17:G17">
    <cfRule type="expression" dxfId="159" priority="52">
      <formula>C17=TRUE</formula>
    </cfRule>
    <cfRule type="expression" dxfId="158" priority="50">
      <formula>+COUNTIF($C$6:$G$6,"TRUE")&gt;1</formula>
    </cfRule>
    <cfRule type="expression" dxfId="157" priority="51">
      <formula>C17=FALSE</formula>
    </cfRule>
  </conditionalFormatting>
  <conditionalFormatting sqref="C19:G19">
    <cfRule type="expression" dxfId="156" priority="43">
      <formula>+COUNTIF($C$5:$G$5,TRUE)&gt;1</formula>
    </cfRule>
    <cfRule type="expression" dxfId="155" priority="47">
      <formula>C19=TRUE</formula>
    </cfRule>
    <cfRule type="expression" dxfId="154" priority="48">
      <formula>C19=FALSE</formula>
    </cfRule>
  </conditionalFormatting>
  <conditionalFormatting sqref="C20:G20">
    <cfRule type="expression" dxfId="153" priority="45">
      <formula>C20=FALSE</formula>
    </cfRule>
    <cfRule type="expression" dxfId="152" priority="46">
      <formula>C20=TRUE</formula>
    </cfRule>
    <cfRule type="expression" dxfId="151" priority="44">
      <formula>+COUNTIF($C$6:$G$6,"TRUE")&gt;1</formula>
    </cfRule>
  </conditionalFormatting>
  <conditionalFormatting sqref="C22:G22">
    <cfRule type="expression" dxfId="150" priority="42">
      <formula>C22=FALSE</formula>
    </cfRule>
    <cfRule type="expression" dxfId="149" priority="41">
      <formula>C22=TRUE</formula>
    </cfRule>
    <cfRule type="expression" dxfId="148" priority="37">
      <formula>+COUNTIF($C$5:$G$5,TRUE)&gt;1</formula>
    </cfRule>
  </conditionalFormatting>
  <conditionalFormatting sqref="C23:G23">
    <cfRule type="expression" dxfId="147" priority="38">
      <formula>+COUNTIF($C$6:$G$6,"TRUE")&gt;1</formula>
    </cfRule>
    <cfRule type="expression" dxfId="146" priority="40">
      <formula>C23=TRUE</formula>
    </cfRule>
    <cfRule type="expression" dxfId="145" priority="39">
      <formula>C23=FALSE</formula>
    </cfRule>
  </conditionalFormatting>
  <conditionalFormatting sqref="C25:G25">
    <cfRule type="expression" dxfId="144" priority="31">
      <formula>+COUNTIF($C$5:$G$5,TRUE)&gt;1</formula>
    </cfRule>
    <cfRule type="expression" dxfId="143" priority="36">
      <formula>C25=FALSE</formula>
    </cfRule>
    <cfRule type="expression" dxfId="142" priority="35">
      <formula>C25=TRUE</formula>
    </cfRule>
  </conditionalFormatting>
  <conditionalFormatting sqref="C26:G26">
    <cfRule type="expression" dxfId="141" priority="32">
      <formula>+COUNTIF($C$6:$G$6,"TRUE")&gt;1</formula>
    </cfRule>
    <cfRule type="expression" dxfId="140" priority="33">
      <formula>C26=FALSE</formula>
    </cfRule>
    <cfRule type="expression" dxfId="139" priority="34">
      <formula>C26=TRUE</formula>
    </cfRule>
  </conditionalFormatting>
  <conditionalFormatting sqref="C28:G28">
    <cfRule type="expression" dxfId="138" priority="30">
      <formula>C28=FALSE</formula>
    </cfRule>
    <cfRule type="expression" dxfId="137" priority="29">
      <formula>C28=TRUE</formula>
    </cfRule>
    <cfRule type="expression" dxfId="136" priority="25">
      <formula>+COUNTIF($C$5:$G$5,TRUE)&gt;1</formula>
    </cfRule>
  </conditionalFormatting>
  <conditionalFormatting sqref="C29:G29">
    <cfRule type="expression" dxfId="135" priority="28">
      <formula>C29=TRUE</formula>
    </cfRule>
    <cfRule type="expression" dxfId="134" priority="27">
      <formula>C29=FALSE</formula>
    </cfRule>
    <cfRule type="expression" dxfId="133" priority="26">
      <formula>+COUNTIF($C$6:$G$6,"TRUE")&gt;1</formula>
    </cfRule>
  </conditionalFormatting>
  <conditionalFormatting sqref="C31:G31">
    <cfRule type="expression" dxfId="132" priority="19">
      <formula>+COUNTIF($C$5:$G$5,TRUE)&gt;1</formula>
    </cfRule>
    <cfRule type="expression" dxfId="131" priority="23">
      <formula>C31=TRUE</formula>
    </cfRule>
    <cfRule type="expression" dxfId="130" priority="24">
      <formula>C31=FALSE</formula>
    </cfRule>
  </conditionalFormatting>
  <conditionalFormatting sqref="C32:G32">
    <cfRule type="expression" dxfId="129" priority="22">
      <formula>C32=TRUE</formula>
    </cfRule>
    <cfRule type="expression" dxfId="128" priority="21">
      <formula>C32=FALSE</formula>
    </cfRule>
    <cfRule type="expression" dxfId="127" priority="20">
      <formula>+COUNTIF($C$6:$G$6,"TRUE")&gt;1</formula>
    </cfRule>
  </conditionalFormatting>
  <conditionalFormatting sqref="C34:G34">
    <cfRule type="expression" dxfId="126" priority="18">
      <formula>C34=FALSE</formula>
    </cfRule>
    <cfRule type="expression" dxfId="125" priority="17">
      <formula>C34=TRUE</formula>
    </cfRule>
    <cfRule type="expression" dxfId="124" priority="13">
      <formula>+COUNTIF($C$5:$G$5,TRUE)&gt;1</formula>
    </cfRule>
  </conditionalFormatting>
  <conditionalFormatting sqref="C35:G35">
    <cfRule type="expression" dxfId="123" priority="16">
      <formula>C35=TRUE</formula>
    </cfRule>
    <cfRule type="expression" dxfId="122" priority="15">
      <formula>C35=FALSE</formula>
    </cfRule>
    <cfRule type="expression" dxfId="121" priority="14">
      <formula>+COUNTIF($C$6:$G$6,"TRUE")&gt;1</formula>
    </cfRule>
  </conditionalFormatting>
  <conditionalFormatting sqref="D3 D6 D9 D12 D15 D18 D21 D24 D27 D30 D33">
    <cfRule type="expression" dxfId="120" priority="81">
      <formula>#REF!&gt;=2</formula>
    </cfRule>
    <cfRule type="expression" dxfId="119" priority="82">
      <formula>#REF!=1</formula>
    </cfRule>
  </conditionalFormatting>
  <conditionalFormatting sqref="E3 E6 E9 E12 E15 E18 E21 E24 E27 E30 E33">
    <cfRule type="expression" dxfId="118" priority="83">
      <formula>#REF!&lt;3</formula>
    </cfRule>
    <cfRule type="expression" dxfId="117" priority="84">
      <formula>#REF!&gt;=3</formula>
    </cfRule>
  </conditionalFormatting>
  <conditionalFormatting sqref="F3 F6 F9 F12 F15 F18 F21 F24 F27 F30 F33">
    <cfRule type="expression" dxfId="116" priority="85">
      <formula>#REF!&lt;4</formula>
    </cfRule>
    <cfRule type="expression" dxfId="115" priority="86">
      <formula>#REF!&gt;=4</formula>
    </cfRule>
  </conditionalFormatting>
  <conditionalFormatting sqref="G3 G6 G9 G12 G15 G18 G21 G24 G27 G30 G33">
    <cfRule type="expression" dxfId="114" priority="87">
      <formula>#REF!&lt;&gt;5</formula>
    </cfRule>
    <cfRule type="expression" dxfId="113" priority="88">
      <formula>#REF!=5</formula>
    </cfRule>
  </conditionalFormatting>
  <conditionalFormatting sqref="I16">
    <cfRule type="expression" dxfId="112" priority="12">
      <formula>#REF!=TRUE</formula>
    </cfRule>
    <cfRule type="expression" dxfId="111" priority="11">
      <formula>#REF!=TRUE</formula>
    </cfRule>
    <cfRule type="expression" dxfId="110" priority="10">
      <formula>+COUNTIF(#REF!,"TRUE")&gt;1</formula>
    </cfRule>
    <cfRule type="expression" dxfId="109" priority="9">
      <formula>+COUNTIF(#REF!,"TRUE")&gt;1</formula>
    </cfRule>
  </conditionalFormatting>
  <conditionalFormatting sqref="I64">
    <cfRule type="expression" dxfId="108" priority="5">
      <formula>+COUNTIF(#REF!,"TRUE")&gt;1</formula>
    </cfRule>
    <cfRule type="expression" dxfId="107" priority="6">
      <formula>+COUNTIF(I73:I73,"TRUE")&gt;1</formula>
    </cfRule>
    <cfRule type="expression" dxfId="106" priority="8">
      <formula>#REF!=TRUE</formula>
    </cfRule>
    <cfRule type="expression" dxfId="105" priority="7">
      <formula>I73=TRUE</formula>
    </cfRule>
  </conditionalFormatting>
  <conditionalFormatting sqref="I79">
    <cfRule type="expression" dxfId="104" priority="2">
      <formula>+COUNTIF(I88:I88,"TRUE")&gt;1</formula>
    </cfRule>
    <cfRule type="expression" dxfId="103" priority="3">
      <formula>I88=TRUE</formula>
    </cfRule>
    <cfRule type="expression" dxfId="102" priority="4">
      <formula>#REF!=TRUE</formula>
    </cfRule>
    <cfRule type="expression" dxfId="101" priority="1">
      <formula>+COUNTIF(#REF!,"TRUE")&gt;1</formula>
    </cfRule>
  </conditionalFormatting>
  <hyperlinks>
    <hyperlink ref="H1" location="CONTENTS!A1" display="Back to table of Contents" xr:uid="{D28FE58D-D367-487A-AB20-E6D963C1B360}"/>
  </hyperlinks>
  <pageMargins left="0.7" right="0.7" top="0.75" bottom="0.75" header="0.3" footer="0.3"/>
  <pageSetup paperSize="8" scale="8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C000"/>
  </sheetPr>
  <dimension ref="A1:AK100"/>
  <sheetViews>
    <sheetView topLeftCell="A2" workbookViewId="0"/>
  </sheetViews>
  <sheetFormatPr defaultColWidth="9" defaultRowHeight="15" outlineLevelRow="1" x14ac:dyDescent="0.25"/>
  <cols>
    <col min="1" max="1" width="11.85546875" customWidth="1"/>
    <col min="2" max="2" width="5.5703125" customWidth="1"/>
    <col min="3" max="5" width="18.42578125" customWidth="1"/>
    <col min="6" max="7" width="23.5703125" customWidth="1"/>
    <col min="8" max="8" width="19" customWidth="1"/>
    <col min="9" max="12" width="17.5703125" customWidth="1"/>
    <col min="13" max="13" width="42.5703125" style="137" customWidth="1"/>
    <col min="14" max="14" width="5" hidden="1" customWidth="1"/>
    <col min="15" max="16" width="18.42578125" customWidth="1"/>
    <col min="17" max="17" width="18.5703125" customWidth="1"/>
    <col min="18" max="19" width="18.42578125" customWidth="1"/>
    <col min="20" max="23" width="17.5703125" customWidth="1"/>
    <col min="24" max="24" width="42.5703125" customWidth="1"/>
    <col min="25" max="25" width="2.85546875" hidden="1" customWidth="1"/>
    <col min="26" max="26" width="4.5703125" hidden="1" customWidth="1"/>
    <col min="27" max="27" width="48.85546875" customWidth="1"/>
    <col min="28" max="30" width="0.85546875" style="12" customWidth="1"/>
    <col min="31" max="32" width="4.42578125" customWidth="1"/>
    <col min="33" max="33" width="9" customWidth="1"/>
    <col min="34" max="34" width="9" hidden="1" customWidth="1"/>
    <col min="35" max="37" width="14.85546875" hidden="1" customWidth="1"/>
  </cols>
  <sheetData>
    <row r="1" spans="1:37" s="141" customFormat="1" ht="22.5" hidden="1" customHeight="1" x14ac:dyDescent="0.25">
      <c r="A1" s="141" t="s">
        <v>172</v>
      </c>
      <c r="M1" s="183"/>
    </row>
    <row r="2" spans="1:37" outlineLevel="1" x14ac:dyDescent="0.25">
      <c r="A2" s="205"/>
      <c r="B2" s="201"/>
      <c r="C2" s="201"/>
      <c r="D2" s="201"/>
      <c r="E2" s="201"/>
      <c r="F2" s="201"/>
      <c r="G2" s="201"/>
      <c r="H2" s="201"/>
      <c r="I2" s="201"/>
      <c r="J2" s="201"/>
      <c r="K2" s="201"/>
      <c r="L2" s="201"/>
      <c r="M2" s="206"/>
      <c r="N2" s="201"/>
      <c r="O2" s="201"/>
      <c r="P2" s="201"/>
      <c r="Q2" s="201"/>
      <c r="R2" s="201"/>
      <c r="S2" s="201"/>
      <c r="T2" s="201"/>
      <c r="U2" s="201"/>
      <c r="V2" s="201"/>
      <c r="W2" s="201"/>
      <c r="X2" s="201"/>
    </row>
    <row r="3" spans="1:37" s="127" customFormat="1" ht="65.25" customHeight="1" thickBot="1" x14ac:dyDescent="0.3">
      <c r="A3" s="201"/>
      <c r="B3" s="201"/>
      <c r="C3" s="202" t="s">
        <v>304</v>
      </c>
      <c r="D3" s="201"/>
      <c r="E3" s="201"/>
      <c r="F3" s="207"/>
      <c r="G3" s="208"/>
      <c r="H3" s="208"/>
      <c r="I3" s="201"/>
      <c r="J3" s="201"/>
      <c r="K3" s="201"/>
      <c r="L3" s="201"/>
      <c r="M3" s="206"/>
      <c r="N3" s="201"/>
      <c r="O3" s="208"/>
      <c r="P3" s="208"/>
      <c r="Q3" s="208"/>
      <c r="R3" s="208"/>
      <c r="S3" s="209"/>
      <c r="T3" s="201"/>
      <c r="U3" s="201"/>
      <c r="V3" s="201"/>
      <c r="W3" s="201"/>
      <c r="X3" s="201"/>
    </row>
    <row r="4" spans="1:37" s="184" customFormat="1" ht="33" customHeight="1" x14ac:dyDescent="0.35">
      <c r="A4" s="210"/>
      <c r="B4" s="214"/>
      <c r="C4" s="214"/>
      <c r="D4" s="214"/>
      <c r="E4" s="214"/>
      <c r="F4" s="1336" t="s">
        <v>287</v>
      </c>
      <c r="G4" s="1336"/>
      <c r="H4" s="1336"/>
      <c r="I4" s="1336"/>
      <c r="J4" s="1336"/>
      <c r="K4" s="1336"/>
      <c r="L4" s="1336"/>
      <c r="M4" s="1336"/>
      <c r="N4" s="221">
        <f>+SUM(AI5:AK5)</f>
        <v>1</v>
      </c>
      <c r="O4" s="1335" t="s">
        <v>283</v>
      </c>
      <c r="P4" s="1335"/>
      <c r="Q4" s="1335"/>
      <c r="R4" s="1335"/>
      <c r="S4" s="1335"/>
      <c r="T4" s="1335"/>
      <c r="U4" s="1335"/>
      <c r="V4" s="1335"/>
      <c r="W4" s="1335"/>
      <c r="X4" s="1335"/>
      <c r="Y4" s="185">
        <f>+SUM(U4:W4)</f>
        <v>0</v>
      </c>
      <c r="Z4" s="186"/>
      <c r="AB4" s="187"/>
      <c r="AC4" s="187"/>
      <c r="AD4" s="187"/>
    </row>
    <row r="5" spans="1:37" s="188" customFormat="1" ht="112.5" customHeight="1" x14ac:dyDescent="0.25">
      <c r="A5" s="211"/>
      <c r="B5" s="215" t="s">
        <v>173</v>
      </c>
      <c r="C5" s="215" t="s">
        <v>174</v>
      </c>
      <c r="D5" s="215" t="s">
        <v>175</v>
      </c>
      <c r="E5" s="215" t="s">
        <v>176</v>
      </c>
      <c r="F5" s="222" t="s">
        <v>144</v>
      </c>
      <c r="G5" s="222" t="s">
        <v>178</v>
      </c>
      <c r="H5" s="222" t="s">
        <v>272</v>
      </c>
      <c r="I5" s="223" t="s">
        <v>292</v>
      </c>
      <c r="J5" s="223" t="s">
        <v>268</v>
      </c>
      <c r="K5" s="223" t="s">
        <v>269</v>
      </c>
      <c r="L5" s="223" t="s">
        <v>270</v>
      </c>
      <c r="M5" s="224" t="s">
        <v>282</v>
      </c>
      <c r="N5" s="225" t="s">
        <v>180</v>
      </c>
      <c r="O5" s="226" t="s">
        <v>161</v>
      </c>
      <c r="P5" s="226" t="s">
        <v>162</v>
      </c>
      <c r="Q5" s="226" t="s">
        <v>177</v>
      </c>
      <c r="R5" s="226" t="s">
        <v>163</v>
      </c>
      <c r="S5" s="226" t="s">
        <v>271</v>
      </c>
      <c r="T5" s="227" t="s">
        <v>293</v>
      </c>
      <c r="U5" s="227" t="s">
        <v>284</v>
      </c>
      <c r="V5" s="227" t="s">
        <v>285</v>
      </c>
      <c r="W5" s="227" t="s">
        <v>286</v>
      </c>
      <c r="X5" s="228" t="s">
        <v>282</v>
      </c>
      <c r="Y5" s="216" t="s">
        <v>180</v>
      </c>
      <c r="Z5" s="189" t="s">
        <v>254</v>
      </c>
      <c r="AB5" s="190"/>
      <c r="AC5" s="190"/>
      <c r="AD5" s="190"/>
      <c r="AH5" s="191" t="s">
        <v>179</v>
      </c>
      <c r="AI5" s="191">
        <f>1/3</f>
        <v>0.33333333333333331</v>
      </c>
      <c r="AJ5" s="191">
        <f>1/3</f>
        <v>0.33333333333333331</v>
      </c>
      <c r="AK5" s="191">
        <f>1/3</f>
        <v>0.33333333333333331</v>
      </c>
    </row>
    <row r="6" spans="1:37" ht="36" x14ac:dyDescent="0.25">
      <c r="A6" s="35"/>
      <c r="B6" s="217">
        <v>1</v>
      </c>
      <c r="C6" s="212" t="e">
        <f>+#REF!</f>
        <v>#REF!</v>
      </c>
      <c r="D6" s="212" t="e">
        <f>+#REF!</f>
        <v>#REF!</v>
      </c>
      <c r="E6" s="213" t="e">
        <f>+#REF!</f>
        <v>#REF!</v>
      </c>
      <c r="F6" s="212" t="str">
        <f>+IFERROR(INDEX(#REF!,MATCH(E6,#REF!,0),MATCH(INDEX(#REF!,MATCH(E6,#REF!,0)),#REF!,0)),"")</f>
        <v/>
      </c>
      <c r="G6" s="212" t="str">
        <f>+IFERROR(INDEX(#REF!,MATCH(E6,#REF!,0),MATCH(INDEX(#REF!,MATCH(E6,#REF!,0)),#REF!,0)),"")</f>
        <v/>
      </c>
      <c r="H6" s="218" t="str">
        <f>+IF(F6&lt;&gt;G6,'Assume|Quant Indicators'!$D$52,IF(AND(F6&lt;&gt;"",G6&lt;&gt;""),'Assume|Quant Indicators'!$D$53,""))</f>
        <v/>
      </c>
      <c r="I6" s="192"/>
      <c r="J6" s="165"/>
      <c r="K6" s="165"/>
      <c r="L6" s="165"/>
      <c r="M6" s="219" t="str">
        <f t="shared" ref="M6:M37" si="0">+IF(N6&gt;=3,$AH$6,IF(N6&gt;0,$AH$7,""))</f>
        <v/>
      </c>
      <c r="N6" s="220">
        <f t="shared" ref="N6:N37" si="1">IF(I6=$AH$9, L6*$AK$5+(4-K6)*$AJ$5+J6*$AI$5, 0)</f>
        <v>0</v>
      </c>
      <c r="O6" s="212" t="e">
        <f>+IF(INDEX(#REF!,MATCH(E6,#REF!,0))="No","",INDEX(#REF!,MATCH(E6,#REF!,0)))</f>
        <v>#REF!</v>
      </c>
      <c r="P6" s="212" t="e">
        <f>+IF(INDEX(#REF!,MATCH(E6,#REF!,0))="No","",INDEX(#REF!,MATCH(E6,#REF!,0)))</f>
        <v>#REF!</v>
      </c>
      <c r="Q6" s="212" t="e">
        <f>+IF(INDEX(#REF!,MATCH(E6,#REF!,0))="No","",INDEX(#REF!,MATCH(E6,#REF!,0)))</f>
        <v>#REF!</v>
      </c>
      <c r="R6" s="212" t="e">
        <f>+IF(INDEX(#REF!,MATCH(E6,#REF!,0))="No","",INDEX(#REF!,MATCH(E6,#REF!,0)))</f>
        <v>#REF!</v>
      </c>
      <c r="S6" s="218" t="str">
        <f>+IF(COUNTIF(O6:R6,"")=4,'Assume|Quant Indicators'!$D$53,'Assume|Quant Indicators'!$D$52)</f>
        <v>Yes</v>
      </c>
      <c r="T6" s="192"/>
      <c r="U6" s="165"/>
      <c r="V6" s="165"/>
      <c r="W6" s="165"/>
      <c r="X6" s="219" t="str">
        <f t="shared" ref="X6:X70" si="2">+IF(Y6&gt;=3,$AH$6,IF(Y6&gt;0,$AH$7,""))</f>
        <v/>
      </c>
      <c r="Y6" s="107">
        <f t="shared" ref="Y6:Y37" si="3">IF(T6=$AH$9, W6*$AK$5+(4-V6)*$AJ$5+U6*$AI$5, 0)</f>
        <v>0</v>
      </c>
      <c r="Z6" s="161" t="str">
        <f>+IF(OR(H6='Assume|Quant Indicators'!$D$52,S6='Assume|Quant Indicators'!$D$52)=TRUE,'Assume|Quant Indicators'!$D$52,IF(OR(H6&lt;&gt;"",S6&lt;&gt;""),'Assume|Quant Indicators'!$D$53,""))</f>
        <v>Yes</v>
      </c>
      <c r="AH6" s="166" t="s">
        <v>290</v>
      </c>
    </row>
    <row r="7" spans="1:37" ht="36" x14ac:dyDescent="0.25">
      <c r="A7" s="35"/>
      <c r="B7" s="36">
        <v>2</v>
      </c>
      <c r="C7" s="108" t="e">
        <f>+#REF!</f>
        <v>#REF!</v>
      </c>
      <c r="D7" s="108" t="e">
        <f>+D6</f>
        <v>#REF!</v>
      </c>
      <c r="E7" s="37" t="e">
        <f>+#REF!</f>
        <v>#REF!</v>
      </c>
      <c r="F7" s="108" t="str">
        <f>+IFERROR(INDEX(#REF!,MATCH(E7,#REF!,0),MATCH(INDEX(#REF!,MATCH(E7,#REF!,0)),#REF!,0)),"")</f>
        <v/>
      </c>
      <c r="G7" s="108" t="str">
        <f>+IFERROR(INDEX(#REF!,MATCH(E7,#REF!,0),MATCH(INDEX(#REF!,MATCH(E7,#REF!,0)),#REF!,0)),"")</f>
        <v/>
      </c>
      <c r="H7" s="161" t="str">
        <f>+IF(F7&lt;&gt;G7,'Assume|Quant Indicators'!$D$52,IF(AND(F7&lt;&gt;"",G7&lt;&gt;""),'Assume|Quant Indicators'!$D$53,""))</f>
        <v/>
      </c>
      <c r="I7" s="192"/>
      <c r="J7" s="165"/>
      <c r="K7" s="165"/>
      <c r="L7" s="165"/>
      <c r="M7" s="170" t="str">
        <f t="shared" si="0"/>
        <v/>
      </c>
      <c r="N7" s="107">
        <f t="shared" si="1"/>
        <v>0</v>
      </c>
      <c r="O7" s="108" t="e">
        <f>+IF(INDEX(#REF!,MATCH(E7,#REF!,0))="No","",INDEX(#REF!,MATCH(E7,#REF!,0)))</f>
        <v>#REF!</v>
      </c>
      <c r="P7" s="108" t="e">
        <f>+IF(INDEX(#REF!,MATCH(E7,#REF!,0))="No","",INDEX(#REF!,MATCH(E7,#REF!,0)))</f>
        <v>#REF!</v>
      </c>
      <c r="Q7" s="108" t="e">
        <f>+IF(INDEX(#REF!,MATCH(E7,#REF!,0))="No","",INDEX(#REF!,MATCH(E7,#REF!,0)))</f>
        <v>#REF!</v>
      </c>
      <c r="R7" s="108" t="e">
        <f>+IF(INDEX(#REF!,MATCH(E7,#REF!,0))="No","",INDEX(#REF!,MATCH(E7,#REF!,0)))</f>
        <v>#REF!</v>
      </c>
      <c r="S7" s="161" t="str">
        <f>+IF(COUNTIF(O7:R7,"")=4,'Assume|Quant Indicators'!$D$53,'Assume|Quant Indicators'!$D$52)</f>
        <v>Yes</v>
      </c>
      <c r="T7" s="192"/>
      <c r="U7" s="165"/>
      <c r="V7" s="165"/>
      <c r="W7" s="165"/>
      <c r="X7" s="170" t="str">
        <f t="shared" si="2"/>
        <v/>
      </c>
      <c r="Y7" s="107">
        <f t="shared" si="3"/>
        <v>0</v>
      </c>
      <c r="Z7" s="161" t="str">
        <f>+IF(OR(H7='Assume|Quant Indicators'!$D$52,S7='Assume|Quant Indicators'!$D$52)=TRUE,'Assume|Quant Indicators'!$D$52,IF(OR(H7&lt;&gt;"",S7&lt;&gt;""),'Assume|Quant Indicators'!$D$53,""))</f>
        <v>Yes</v>
      </c>
      <c r="AH7" s="166" t="s">
        <v>291</v>
      </c>
    </row>
    <row r="8" spans="1:37" ht="36" x14ac:dyDescent="0.25">
      <c r="A8" s="35"/>
      <c r="B8" s="36">
        <v>3</v>
      </c>
      <c r="C8" s="108" t="e">
        <f>+#REF!</f>
        <v>#REF!</v>
      </c>
      <c r="D8" s="108" t="e">
        <f>+D6</f>
        <v>#REF!</v>
      </c>
      <c r="E8" s="37" t="e">
        <f>+#REF!</f>
        <v>#REF!</v>
      </c>
      <c r="F8" s="108" t="str">
        <f>+IFERROR(INDEX(#REF!,MATCH(E8,#REF!,0),MATCH(INDEX(#REF!,MATCH(E8,#REF!,0)),#REF!,0)),"")</f>
        <v/>
      </c>
      <c r="G8" s="108" t="str">
        <f>+IFERROR(INDEX(#REF!,MATCH(E8,#REF!,0),MATCH(INDEX(#REF!,MATCH(E8,#REF!,0)),#REF!,0)),"")</f>
        <v/>
      </c>
      <c r="H8" s="161" t="str">
        <f>+IF(F8&lt;&gt;G8,'Assume|Quant Indicators'!$D$52,IF(AND(F8&lt;&gt;"",G8&lt;&gt;""),'Assume|Quant Indicators'!$D$53,""))</f>
        <v/>
      </c>
      <c r="I8" s="192"/>
      <c r="J8" s="165"/>
      <c r="K8" s="165"/>
      <c r="L8" s="165"/>
      <c r="M8" s="170" t="str">
        <f t="shared" si="0"/>
        <v/>
      </c>
      <c r="N8" s="107">
        <f t="shared" si="1"/>
        <v>0</v>
      </c>
      <c r="O8" s="108" t="e">
        <f>+IF(INDEX(#REF!,MATCH(E8,#REF!,0))="No","",INDEX(#REF!,MATCH(E8,#REF!,0)))</f>
        <v>#REF!</v>
      </c>
      <c r="P8" s="108" t="e">
        <f>+IF(INDEX(#REF!,MATCH(E8,#REF!,0))="No","",INDEX(#REF!,MATCH(E8,#REF!,0)))</f>
        <v>#REF!</v>
      </c>
      <c r="Q8" s="108" t="e">
        <f>+IF(INDEX(#REF!,MATCH(E8,#REF!,0))="No","",INDEX(#REF!,MATCH(E8,#REF!,0)))</f>
        <v>#REF!</v>
      </c>
      <c r="R8" s="108" t="e">
        <f>+IF(INDEX(#REF!,MATCH(E8,#REF!,0))="No","",INDEX(#REF!,MATCH(E8,#REF!,0)))</f>
        <v>#REF!</v>
      </c>
      <c r="S8" s="161" t="str">
        <f>+IF(COUNTIF(O8:R8,"")=4,'Assume|Quant Indicators'!$D$53,'Assume|Quant Indicators'!$D$52)</f>
        <v>Yes</v>
      </c>
      <c r="T8" s="192"/>
      <c r="U8" s="165"/>
      <c r="V8" s="165"/>
      <c r="W8" s="165"/>
      <c r="X8" s="170" t="str">
        <f t="shared" si="2"/>
        <v/>
      </c>
      <c r="Y8" s="107">
        <f t="shared" si="3"/>
        <v>0</v>
      </c>
      <c r="Z8" s="161" t="str">
        <f>+IF(OR(H8='Assume|Quant Indicators'!$D$52,S8='Assume|Quant Indicators'!$D$52)=TRUE,'Assume|Quant Indicators'!$D$52,IF(OR(H8&lt;&gt;"",S8&lt;&gt;""),'Assume|Quant Indicators'!$D$53,""))</f>
        <v>Yes</v>
      </c>
      <c r="AH8" s="166"/>
    </row>
    <row r="9" spans="1:37" ht="36" x14ac:dyDescent="0.25">
      <c r="A9" s="35"/>
      <c r="B9" s="36">
        <v>4</v>
      </c>
      <c r="C9" s="108" t="e">
        <f>+#REF!</f>
        <v>#REF!</v>
      </c>
      <c r="D9" s="108" t="e">
        <f>+D6</f>
        <v>#REF!</v>
      </c>
      <c r="E9" s="37" t="e">
        <f>+#REF!</f>
        <v>#REF!</v>
      </c>
      <c r="F9" s="108" t="str">
        <f>+IFERROR(INDEX(#REF!,MATCH(E9,#REF!,0),MATCH(INDEX(#REF!,MATCH(E9,#REF!,0)),#REF!,0)),"")</f>
        <v/>
      </c>
      <c r="G9" s="108" t="str">
        <f>+IFERROR(INDEX(#REF!,MATCH(E9,#REF!,0),MATCH(INDEX(#REF!,MATCH(E9,#REF!,0)),#REF!,0)),"")</f>
        <v/>
      </c>
      <c r="H9" s="161" t="str">
        <f>+IF(F9&lt;&gt;G9,'Assume|Quant Indicators'!$D$52,IF(AND(F9&lt;&gt;"",G9&lt;&gt;""),'Assume|Quant Indicators'!$D$53,""))</f>
        <v/>
      </c>
      <c r="I9" s="192"/>
      <c r="J9" s="165"/>
      <c r="K9" s="165"/>
      <c r="L9" s="165"/>
      <c r="M9" s="170" t="str">
        <f t="shared" si="0"/>
        <v/>
      </c>
      <c r="N9" s="107">
        <f t="shared" si="1"/>
        <v>0</v>
      </c>
      <c r="O9" s="108" t="e">
        <f>+IF(INDEX(#REF!,MATCH(E9,#REF!,0))="No","",INDEX(#REF!,MATCH(E9,#REF!,0)))</f>
        <v>#REF!</v>
      </c>
      <c r="P9" s="108" t="e">
        <f>+IF(INDEX(#REF!,MATCH(E9,#REF!,0))="No","",INDEX(#REF!,MATCH(E9,#REF!,0)))</f>
        <v>#REF!</v>
      </c>
      <c r="Q9" s="108" t="e">
        <f>+IF(INDEX(#REF!,MATCH(E9,#REF!,0))="No","",INDEX(#REF!,MATCH(E9,#REF!,0)))</f>
        <v>#REF!</v>
      </c>
      <c r="R9" s="108" t="e">
        <f>+IF(INDEX(#REF!,MATCH(E9,#REF!,0))="No","",INDEX(#REF!,MATCH(E9,#REF!,0)))</f>
        <v>#REF!</v>
      </c>
      <c r="S9" s="161" t="str">
        <f>+IF(COUNTIF(O9:R9,"")=4,'Assume|Quant Indicators'!$D$53,'Assume|Quant Indicators'!$D$52)</f>
        <v>Yes</v>
      </c>
      <c r="T9" s="192"/>
      <c r="U9" s="165"/>
      <c r="V9" s="165"/>
      <c r="W9" s="165"/>
      <c r="X9" s="170" t="str">
        <f t="shared" si="2"/>
        <v/>
      </c>
      <c r="Y9" s="107">
        <f t="shared" si="3"/>
        <v>0</v>
      </c>
      <c r="Z9" s="161" t="str">
        <f>+IF(OR(H9='Assume|Quant Indicators'!$D$52,S9='Assume|Quant Indicators'!$D$52)=TRUE,'Assume|Quant Indicators'!$D$52,IF(OR(H9&lt;&gt;"",S9&lt;&gt;""),'Assume|Quant Indicators'!$D$53,""))</f>
        <v>Yes</v>
      </c>
      <c r="AH9" s="166" t="s">
        <v>10</v>
      </c>
    </row>
    <row r="10" spans="1:37" ht="36" x14ac:dyDescent="0.25">
      <c r="A10" s="35"/>
      <c r="B10" s="36">
        <v>5</v>
      </c>
      <c r="C10" s="108" t="e">
        <f>+#REF!</f>
        <v>#REF!</v>
      </c>
      <c r="D10" s="108" t="e">
        <f>+#REF!</f>
        <v>#REF!</v>
      </c>
      <c r="E10" s="37" t="e">
        <f>+#REF!</f>
        <v>#REF!</v>
      </c>
      <c r="F10" s="108" t="str">
        <f>+IFERROR(INDEX(#REF!,MATCH(E10,#REF!,0),MATCH(INDEX(#REF!,MATCH(E10,#REF!,0)),#REF!,0)),"")</f>
        <v/>
      </c>
      <c r="G10" s="108" t="str">
        <f>+IFERROR(INDEX(#REF!,MATCH(E10,#REF!,0),MATCH(INDEX(#REF!,MATCH(E10,#REF!,0)),#REF!,0)),"")</f>
        <v/>
      </c>
      <c r="H10" s="161" t="str">
        <f>+IF(F10&lt;&gt;G10,'Assume|Quant Indicators'!$D$52,IF(AND(F10&lt;&gt;"",G10&lt;&gt;""),'Assume|Quant Indicators'!$D$53,""))</f>
        <v/>
      </c>
      <c r="I10" s="192"/>
      <c r="J10" s="165"/>
      <c r="K10" s="165"/>
      <c r="L10" s="165"/>
      <c r="M10" s="170" t="str">
        <f t="shared" si="0"/>
        <v/>
      </c>
      <c r="N10" s="107">
        <f t="shared" si="1"/>
        <v>0</v>
      </c>
      <c r="O10" s="108" t="e">
        <f>+IF(INDEX(#REF!,MATCH(E10,#REF!,0))="No","",INDEX(#REF!,MATCH(E10,#REF!,0)))</f>
        <v>#REF!</v>
      </c>
      <c r="P10" s="108" t="e">
        <f>+IF(INDEX(#REF!,MATCH(E10,#REF!,0))="No","",INDEX(#REF!,MATCH(E10,#REF!,0)))</f>
        <v>#REF!</v>
      </c>
      <c r="Q10" s="108" t="e">
        <f>+IF(INDEX(#REF!,MATCH(E10,#REF!,0))="No","",INDEX(#REF!,MATCH(E10,#REF!,0)))</f>
        <v>#REF!</v>
      </c>
      <c r="R10" s="108" t="e">
        <f>+IF(INDEX(#REF!,MATCH(E10,#REF!,0))="No","",INDEX(#REF!,MATCH(E10,#REF!,0)))</f>
        <v>#REF!</v>
      </c>
      <c r="S10" s="161" t="str">
        <f>+IF(COUNTIF(O10:R10,"")=4,'Assume|Quant Indicators'!$D$53,'Assume|Quant Indicators'!$D$52)</f>
        <v>Yes</v>
      </c>
      <c r="T10" s="192"/>
      <c r="U10" s="165"/>
      <c r="V10" s="165"/>
      <c r="W10" s="165"/>
      <c r="X10" s="170" t="str">
        <f t="shared" si="2"/>
        <v/>
      </c>
      <c r="Y10" s="107">
        <f t="shared" si="3"/>
        <v>0</v>
      </c>
      <c r="Z10" s="161" t="str">
        <f>+IF(OR(H10='Assume|Quant Indicators'!$D$52,S10='Assume|Quant Indicators'!$D$52)=TRUE,'Assume|Quant Indicators'!$D$52,IF(OR(H10&lt;&gt;"",S10&lt;&gt;""),'Assume|Quant Indicators'!$D$53,""))</f>
        <v>Yes</v>
      </c>
      <c r="AH10" s="166" t="s">
        <v>13</v>
      </c>
    </row>
    <row r="11" spans="1:37" ht="36" x14ac:dyDescent="0.25">
      <c r="A11" s="35"/>
      <c r="B11" s="36">
        <v>6</v>
      </c>
      <c r="C11" s="108" t="e">
        <f>+#REF!</f>
        <v>#REF!</v>
      </c>
      <c r="D11" s="108" t="e">
        <f>+D10</f>
        <v>#REF!</v>
      </c>
      <c r="E11" s="37" t="e">
        <f>+#REF!</f>
        <v>#REF!</v>
      </c>
      <c r="F11" s="108" t="str">
        <f>+IFERROR(INDEX(#REF!,MATCH(E11,#REF!,0),MATCH(INDEX(#REF!,MATCH(E11,#REF!,0)),#REF!,0)),"")</f>
        <v/>
      </c>
      <c r="G11" s="108" t="str">
        <f>+IFERROR(INDEX(#REF!,MATCH(E11,#REF!,0),MATCH(INDEX(#REF!,MATCH(E11,#REF!,0)),#REF!,0)),"")</f>
        <v/>
      </c>
      <c r="H11" s="161" t="str">
        <f>+IF(F11&lt;&gt;G11,'Assume|Quant Indicators'!$D$52,IF(AND(F11&lt;&gt;"",G11&lt;&gt;""),'Assume|Quant Indicators'!$D$53,""))</f>
        <v/>
      </c>
      <c r="I11" s="192"/>
      <c r="J11" s="165"/>
      <c r="K11" s="165"/>
      <c r="L11" s="165"/>
      <c r="M11" s="170" t="str">
        <f t="shared" si="0"/>
        <v/>
      </c>
      <c r="N11" s="107">
        <f t="shared" si="1"/>
        <v>0</v>
      </c>
      <c r="O11" s="108" t="e">
        <f>+IF(INDEX(#REF!,MATCH(E11,#REF!,0))="No","",INDEX(#REF!,MATCH(E11,#REF!,0)))</f>
        <v>#REF!</v>
      </c>
      <c r="P11" s="108" t="e">
        <f>+IF(INDEX(#REF!,MATCH(E11,#REF!,0))="No","",INDEX(#REF!,MATCH(E11,#REF!,0)))</f>
        <v>#REF!</v>
      </c>
      <c r="Q11" s="108" t="e">
        <f>+IF(INDEX(#REF!,MATCH(E11,#REF!,0))="No","",INDEX(#REF!,MATCH(E11,#REF!,0)))</f>
        <v>#REF!</v>
      </c>
      <c r="R11" s="108" t="e">
        <f>+IF(INDEX(#REF!,MATCH(E11,#REF!,0))="No","",INDEX(#REF!,MATCH(E11,#REF!,0)))</f>
        <v>#REF!</v>
      </c>
      <c r="S11" s="161" t="str">
        <f>+IF(COUNTIF(O11:R11,"")=4,'Assume|Quant Indicators'!$D$53,'Assume|Quant Indicators'!$D$52)</f>
        <v>Yes</v>
      </c>
      <c r="T11" s="192"/>
      <c r="U11" s="165"/>
      <c r="V11" s="165"/>
      <c r="W11" s="165"/>
      <c r="X11" s="170" t="str">
        <f t="shared" si="2"/>
        <v/>
      </c>
      <c r="Y11" s="107">
        <f t="shared" si="3"/>
        <v>0</v>
      </c>
      <c r="Z11" s="161" t="str">
        <f>+IF(OR(H11='Assume|Quant Indicators'!$D$52,S11='Assume|Quant Indicators'!$D$52)=TRUE,'Assume|Quant Indicators'!$D$52,IF(OR(H11&lt;&gt;"",S11&lt;&gt;""),'Assume|Quant Indicators'!$D$53,""))</f>
        <v>Yes</v>
      </c>
    </row>
    <row r="12" spans="1:37" ht="36" x14ac:dyDescent="0.25">
      <c r="A12" s="35"/>
      <c r="B12" s="36">
        <v>7</v>
      </c>
      <c r="C12" s="108" t="e">
        <f>+#REF!</f>
        <v>#REF!</v>
      </c>
      <c r="D12" s="108" t="e">
        <f>+#REF!</f>
        <v>#REF!</v>
      </c>
      <c r="E12" s="37" t="e">
        <f>+#REF!</f>
        <v>#REF!</v>
      </c>
      <c r="F12" s="108" t="str">
        <f>+IFERROR(INDEX(#REF!,MATCH(E12,#REF!,0),MATCH(INDEX(#REF!,MATCH(E12,#REF!,0)),#REF!,0)),"")</f>
        <v/>
      </c>
      <c r="G12" s="108" t="str">
        <f>+IFERROR(INDEX(#REF!,MATCH(E12,#REF!,0),MATCH(INDEX(#REF!,MATCH(E12,#REF!,0)),#REF!,0)),"")</f>
        <v/>
      </c>
      <c r="H12" s="161" t="str">
        <f>+IF(F12&lt;&gt;G12,'Assume|Quant Indicators'!$D$52,IF(AND(F12&lt;&gt;"",G12&lt;&gt;""),'Assume|Quant Indicators'!$D$53,""))</f>
        <v/>
      </c>
      <c r="I12" s="192"/>
      <c r="J12" s="165"/>
      <c r="K12" s="165"/>
      <c r="L12" s="165"/>
      <c r="M12" s="170" t="str">
        <f t="shared" si="0"/>
        <v/>
      </c>
      <c r="N12" s="107">
        <f t="shared" si="1"/>
        <v>0</v>
      </c>
      <c r="O12" s="108" t="e">
        <f>+IF(INDEX(#REF!,MATCH(E12,#REF!,0))="No","",INDEX(#REF!,MATCH(E12,#REF!,0)))</f>
        <v>#REF!</v>
      </c>
      <c r="P12" s="108" t="e">
        <f>+IF(INDEX(#REF!,MATCH(E12,#REF!,0))="No","",INDEX(#REF!,MATCH(E12,#REF!,0)))</f>
        <v>#REF!</v>
      </c>
      <c r="Q12" s="108" t="e">
        <f>+IF(INDEX(#REF!,MATCH(E12,#REF!,0))="No","",INDEX(#REF!,MATCH(E12,#REF!,0)))</f>
        <v>#REF!</v>
      </c>
      <c r="R12" s="108" t="e">
        <f>+IF(INDEX(#REF!,MATCH(E12,#REF!,0))="No","",INDEX(#REF!,MATCH(E12,#REF!,0)))</f>
        <v>#REF!</v>
      </c>
      <c r="S12" s="161" t="str">
        <f>+IF(COUNTIF(O12:R12,"")=4,'Assume|Quant Indicators'!$D$53,'Assume|Quant Indicators'!$D$52)</f>
        <v>Yes</v>
      </c>
      <c r="T12" s="192"/>
      <c r="U12" s="165"/>
      <c r="V12" s="165"/>
      <c r="W12" s="165"/>
      <c r="X12" s="170" t="str">
        <f t="shared" si="2"/>
        <v/>
      </c>
      <c r="Y12" s="107">
        <f t="shared" si="3"/>
        <v>0</v>
      </c>
      <c r="Z12" s="161" t="str">
        <f>+IF(OR(H12='Assume|Quant Indicators'!$D$52,S12='Assume|Quant Indicators'!$D$52)=TRUE,'Assume|Quant Indicators'!$D$52,IF(OR(H12&lt;&gt;"",S12&lt;&gt;""),'Assume|Quant Indicators'!$D$53,""))</f>
        <v>Yes</v>
      </c>
    </row>
    <row r="13" spans="1:37" ht="36" x14ac:dyDescent="0.25">
      <c r="A13" s="35"/>
      <c r="B13" s="36">
        <v>8</v>
      </c>
      <c r="C13" s="108" t="e">
        <f>+#REF!</f>
        <v>#REF!</v>
      </c>
      <c r="D13" s="108" t="e">
        <f>+D12</f>
        <v>#REF!</v>
      </c>
      <c r="E13" s="37" t="e">
        <f>+#REF!</f>
        <v>#REF!</v>
      </c>
      <c r="F13" s="108" t="str">
        <f>+IFERROR(INDEX(#REF!,MATCH(E13,#REF!,0),MATCH(INDEX(#REF!,MATCH(E13,#REF!,0)),#REF!,0)),"")</f>
        <v/>
      </c>
      <c r="G13" s="108" t="str">
        <f>+IFERROR(INDEX(#REF!,MATCH(E13,#REF!,0),MATCH(INDEX(#REF!,MATCH(E13,#REF!,0)),#REF!,0)),"")</f>
        <v/>
      </c>
      <c r="H13" s="161" t="str">
        <f>+IF(F13&lt;&gt;G13,'Assume|Quant Indicators'!$D$52,IF(AND(F13&lt;&gt;"",G13&lt;&gt;""),'Assume|Quant Indicators'!$D$53,""))</f>
        <v/>
      </c>
      <c r="I13" s="192"/>
      <c r="J13" s="165"/>
      <c r="K13" s="165"/>
      <c r="L13" s="165"/>
      <c r="M13" s="170" t="str">
        <f t="shared" si="0"/>
        <v/>
      </c>
      <c r="N13" s="107">
        <f t="shared" si="1"/>
        <v>0</v>
      </c>
      <c r="O13" s="108" t="e">
        <f>+IF(INDEX(#REF!,MATCH(E13,#REF!,0))="No","",INDEX(#REF!,MATCH(E13,#REF!,0)))</f>
        <v>#REF!</v>
      </c>
      <c r="P13" s="108" t="e">
        <f>+IF(INDEX(#REF!,MATCH(E13,#REF!,0))="No","",INDEX(#REF!,MATCH(E13,#REF!,0)))</f>
        <v>#REF!</v>
      </c>
      <c r="Q13" s="108" t="e">
        <f>+IF(INDEX(#REF!,MATCH(E13,#REF!,0))="No","",INDEX(#REF!,MATCH(E13,#REF!,0)))</f>
        <v>#REF!</v>
      </c>
      <c r="R13" s="108" t="e">
        <f>+IF(INDEX(#REF!,MATCH(E13,#REF!,0))="No","",INDEX(#REF!,MATCH(E13,#REF!,0)))</f>
        <v>#REF!</v>
      </c>
      <c r="S13" s="161" t="str">
        <f>+IF(COUNTIF(O13:R13,"")=4,'Assume|Quant Indicators'!$D$53,'Assume|Quant Indicators'!$D$52)</f>
        <v>Yes</v>
      </c>
      <c r="T13" s="192"/>
      <c r="U13" s="165"/>
      <c r="V13" s="165"/>
      <c r="W13" s="165"/>
      <c r="X13" s="170" t="str">
        <f t="shared" si="2"/>
        <v/>
      </c>
      <c r="Y13" s="107">
        <f t="shared" si="3"/>
        <v>0</v>
      </c>
      <c r="Z13" s="161" t="str">
        <f>+IF(OR(H13='Assume|Quant Indicators'!$D$52,S13='Assume|Quant Indicators'!$D$52)=TRUE,'Assume|Quant Indicators'!$D$52,IF(OR(H13&lt;&gt;"",S13&lt;&gt;""),'Assume|Quant Indicators'!$D$53,""))</f>
        <v>Yes</v>
      </c>
    </row>
    <row r="14" spans="1:37" ht="36" x14ac:dyDescent="0.25">
      <c r="A14" s="35"/>
      <c r="B14" s="36">
        <v>9</v>
      </c>
      <c r="C14" s="108" t="e">
        <f>+#REF!</f>
        <v>#REF!</v>
      </c>
      <c r="D14" s="108" t="e">
        <f>+D12</f>
        <v>#REF!</v>
      </c>
      <c r="E14" s="37" t="e">
        <f>+#REF!</f>
        <v>#REF!</v>
      </c>
      <c r="F14" s="108" t="str">
        <f>+IFERROR(INDEX(#REF!,MATCH(E14,#REF!,0),MATCH(INDEX(#REF!,MATCH(E14,#REF!,0)),#REF!,0)),"")</f>
        <v/>
      </c>
      <c r="G14" s="108" t="str">
        <f>+IFERROR(INDEX(#REF!,MATCH(E14,#REF!,0),MATCH(INDEX(#REF!,MATCH(E14,#REF!,0)),#REF!,0)),"")</f>
        <v/>
      </c>
      <c r="H14" s="161" t="str">
        <f>+IF(F14&lt;&gt;G14,'Assume|Quant Indicators'!$D$52,IF(AND(F14&lt;&gt;"",G14&lt;&gt;""),'Assume|Quant Indicators'!$D$53,""))</f>
        <v/>
      </c>
      <c r="I14" s="192"/>
      <c r="J14" s="165"/>
      <c r="K14" s="165"/>
      <c r="L14" s="165"/>
      <c r="M14" s="170" t="str">
        <f t="shared" si="0"/>
        <v/>
      </c>
      <c r="N14" s="107">
        <f t="shared" si="1"/>
        <v>0</v>
      </c>
      <c r="O14" s="108" t="e">
        <f>+IF(INDEX(#REF!,MATCH(E14,#REF!,0))="No","",INDEX(#REF!,MATCH(E14,#REF!,0)))</f>
        <v>#REF!</v>
      </c>
      <c r="P14" s="108" t="e">
        <f>+IF(INDEX(#REF!,MATCH(E14,#REF!,0))="No","",INDEX(#REF!,MATCH(E14,#REF!,0)))</f>
        <v>#REF!</v>
      </c>
      <c r="Q14" s="108" t="e">
        <f>+IF(INDEX(#REF!,MATCH(E14,#REF!,0))="No","",INDEX(#REF!,MATCH(E14,#REF!,0)))</f>
        <v>#REF!</v>
      </c>
      <c r="R14" s="108" t="e">
        <f>+IF(INDEX(#REF!,MATCH(E14,#REF!,0))="No","",INDEX(#REF!,MATCH(E14,#REF!,0)))</f>
        <v>#REF!</v>
      </c>
      <c r="S14" s="161" t="str">
        <f>+IF(COUNTIF(O14:R14,"")=4,'Assume|Quant Indicators'!$D$53,'Assume|Quant Indicators'!$D$52)</f>
        <v>Yes</v>
      </c>
      <c r="T14" s="192"/>
      <c r="U14" s="165"/>
      <c r="V14" s="165"/>
      <c r="W14" s="165"/>
      <c r="X14" s="170" t="str">
        <f t="shared" si="2"/>
        <v/>
      </c>
      <c r="Y14" s="107">
        <f t="shared" si="3"/>
        <v>0</v>
      </c>
      <c r="Z14" s="161" t="str">
        <f>+IF(OR(H14='Assume|Quant Indicators'!$D$52,S14='Assume|Quant Indicators'!$D$52)=TRUE,'Assume|Quant Indicators'!$D$52,IF(OR(H14&lt;&gt;"",S14&lt;&gt;""),'Assume|Quant Indicators'!$D$53,""))</f>
        <v>Yes</v>
      </c>
    </row>
    <row r="15" spans="1:37" ht="36" x14ac:dyDescent="0.25">
      <c r="A15" s="35"/>
      <c r="B15" s="36">
        <v>10</v>
      </c>
      <c r="C15" s="108" t="e">
        <f>+#REF!</f>
        <v>#REF!</v>
      </c>
      <c r="D15" s="108" t="e">
        <f>+#REF!</f>
        <v>#REF!</v>
      </c>
      <c r="E15" s="37" t="e">
        <f>+#REF!</f>
        <v>#REF!</v>
      </c>
      <c r="F15" s="108" t="str">
        <f>+IFERROR(INDEX(#REF!,MATCH(E15,#REF!,0),MATCH(INDEX(#REF!,MATCH(E15,#REF!,0)),#REF!,0)),"")</f>
        <v/>
      </c>
      <c r="G15" s="108" t="str">
        <f>+IFERROR(INDEX(#REF!,MATCH(E15,#REF!,0),MATCH(INDEX(#REF!,MATCH(E15,#REF!,0)),#REF!,0)),"")</f>
        <v/>
      </c>
      <c r="H15" s="161" t="str">
        <f>+IF(F15&lt;&gt;G15,'Assume|Quant Indicators'!$D$52,IF(AND(F15&lt;&gt;"",G15&lt;&gt;""),'Assume|Quant Indicators'!$D$53,""))</f>
        <v/>
      </c>
      <c r="I15" s="192"/>
      <c r="J15" s="165"/>
      <c r="K15" s="165"/>
      <c r="L15" s="165"/>
      <c r="M15" s="170" t="str">
        <f t="shared" si="0"/>
        <v/>
      </c>
      <c r="N15" s="107">
        <f t="shared" si="1"/>
        <v>0</v>
      </c>
      <c r="O15" s="108" t="e">
        <f>+IF(INDEX(#REF!,MATCH(E15,#REF!,0))="No","",INDEX(#REF!,MATCH(E15,#REF!,0)))</f>
        <v>#REF!</v>
      </c>
      <c r="P15" s="108" t="e">
        <f>+IF(INDEX(#REF!,MATCH(E15,#REF!,0))="No","",INDEX(#REF!,MATCH(E15,#REF!,0)))</f>
        <v>#REF!</v>
      </c>
      <c r="Q15" s="108" t="e">
        <f>+IF(INDEX(#REF!,MATCH(E15,#REF!,0))="No","",INDEX(#REF!,MATCH(E15,#REF!,0)))</f>
        <v>#REF!</v>
      </c>
      <c r="R15" s="108" t="e">
        <f>+IF(INDEX(#REF!,MATCH(E15,#REF!,0))="No","",INDEX(#REF!,MATCH(E15,#REF!,0)))</f>
        <v>#REF!</v>
      </c>
      <c r="S15" s="161" t="str">
        <f>+IF(COUNTIF(O15:R15,"")=4,'Assume|Quant Indicators'!$D$53,'Assume|Quant Indicators'!$D$52)</f>
        <v>Yes</v>
      </c>
      <c r="T15" s="192"/>
      <c r="U15" s="165"/>
      <c r="V15" s="165"/>
      <c r="W15" s="165"/>
      <c r="X15" s="170" t="str">
        <f t="shared" si="2"/>
        <v/>
      </c>
      <c r="Y15" s="107">
        <f t="shared" si="3"/>
        <v>0</v>
      </c>
      <c r="Z15" s="161" t="str">
        <f>+IF(OR(H15='Assume|Quant Indicators'!$D$52,S15='Assume|Quant Indicators'!$D$52)=TRUE,'Assume|Quant Indicators'!$D$52,IF(OR(H15&lt;&gt;"",S15&lt;&gt;""),'Assume|Quant Indicators'!$D$53,""))</f>
        <v>Yes</v>
      </c>
    </row>
    <row r="16" spans="1:37" ht="36" x14ac:dyDescent="0.25">
      <c r="A16" s="35"/>
      <c r="B16" s="36">
        <v>11</v>
      </c>
      <c r="C16" s="108" t="e">
        <f>+#REF!</f>
        <v>#REF!</v>
      </c>
      <c r="D16" s="108" t="e">
        <f>+D15</f>
        <v>#REF!</v>
      </c>
      <c r="E16" s="37" t="e">
        <f>+#REF!</f>
        <v>#REF!</v>
      </c>
      <c r="F16" s="108" t="str">
        <f>+IFERROR(INDEX(#REF!,MATCH(E16,#REF!,0),MATCH(INDEX(#REF!,MATCH(E16,#REF!,0)),#REF!,0)),"")</f>
        <v/>
      </c>
      <c r="G16" s="108" t="str">
        <f>+IFERROR(INDEX(#REF!,MATCH(E16,#REF!,0),MATCH(INDEX(#REF!,MATCH(E16,#REF!,0)),#REF!,0)),"")</f>
        <v/>
      </c>
      <c r="H16" s="161" t="str">
        <f>+IF(F16&lt;&gt;G16,'Assume|Quant Indicators'!$D$52,IF(AND(F16&lt;&gt;"",G16&lt;&gt;""),'Assume|Quant Indicators'!$D$53,""))</f>
        <v/>
      </c>
      <c r="I16" s="192"/>
      <c r="J16" s="165"/>
      <c r="K16" s="165"/>
      <c r="L16" s="165"/>
      <c r="M16" s="170" t="str">
        <f t="shared" si="0"/>
        <v/>
      </c>
      <c r="N16" s="107">
        <f t="shared" si="1"/>
        <v>0</v>
      </c>
      <c r="O16" s="108" t="e">
        <f>+IF(INDEX(#REF!,MATCH(E16,#REF!,0))="No","",INDEX(#REF!,MATCH(E16,#REF!,0)))</f>
        <v>#REF!</v>
      </c>
      <c r="P16" s="108" t="e">
        <f>+IF(INDEX(#REF!,MATCH(E16,#REF!,0))="No","",INDEX(#REF!,MATCH(E16,#REF!,0)))</f>
        <v>#REF!</v>
      </c>
      <c r="Q16" s="108" t="e">
        <f>+IF(INDEX(#REF!,MATCH(E16,#REF!,0))="No","",INDEX(#REF!,MATCH(E16,#REF!,0)))</f>
        <v>#REF!</v>
      </c>
      <c r="R16" s="108" t="e">
        <f>+IF(INDEX(#REF!,MATCH(E16,#REF!,0))="No","",INDEX(#REF!,MATCH(E16,#REF!,0)))</f>
        <v>#REF!</v>
      </c>
      <c r="S16" s="161" t="str">
        <f>+IF(COUNTIF(O16:R16,"")=4,'Assume|Quant Indicators'!$D$53,'Assume|Quant Indicators'!$D$52)</f>
        <v>Yes</v>
      </c>
      <c r="T16" s="192"/>
      <c r="U16" s="165"/>
      <c r="V16" s="165"/>
      <c r="W16" s="165"/>
      <c r="X16" s="170" t="str">
        <f t="shared" si="2"/>
        <v/>
      </c>
      <c r="Y16" s="107">
        <f t="shared" si="3"/>
        <v>0</v>
      </c>
      <c r="Z16" s="161" t="str">
        <f>+IF(OR(H16='Assume|Quant Indicators'!$D$52,S16='Assume|Quant Indicators'!$D$52)=TRUE,'Assume|Quant Indicators'!$D$52,IF(OR(H16&lt;&gt;"",S16&lt;&gt;""),'Assume|Quant Indicators'!$D$53,""))</f>
        <v>Yes</v>
      </c>
    </row>
    <row r="17" spans="1:26" ht="36" x14ac:dyDescent="0.25">
      <c r="A17" s="35"/>
      <c r="B17" s="36">
        <v>12</v>
      </c>
      <c r="C17" s="108" t="e">
        <f>+#REF!</f>
        <v>#REF!</v>
      </c>
      <c r="D17" s="108" t="e">
        <f>+#REF!</f>
        <v>#REF!</v>
      </c>
      <c r="E17" s="37" t="e">
        <f>+#REF!</f>
        <v>#REF!</v>
      </c>
      <c r="F17" s="108" t="str">
        <f>+IFERROR(INDEX(#REF!,MATCH(E17,#REF!,0),MATCH(INDEX(#REF!,MATCH(E17,#REF!,0)),#REF!,0)),"")</f>
        <v/>
      </c>
      <c r="G17" s="108" t="str">
        <f>+IFERROR(INDEX(#REF!,MATCH(E17,#REF!,0),MATCH(INDEX(#REF!,MATCH(E17,#REF!,0)),#REF!,0)),"")</f>
        <v/>
      </c>
      <c r="H17" s="161" t="str">
        <f>+IF(F17&lt;&gt;G17,'Assume|Quant Indicators'!$D$52,IF(AND(F17&lt;&gt;"",G17&lt;&gt;""),'Assume|Quant Indicators'!$D$53,""))</f>
        <v/>
      </c>
      <c r="I17" s="192"/>
      <c r="J17" s="165"/>
      <c r="K17" s="165"/>
      <c r="L17" s="165"/>
      <c r="M17" s="170" t="str">
        <f t="shared" si="0"/>
        <v/>
      </c>
      <c r="N17" s="107">
        <f t="shared" si="1"/>
        <v>0</v>
      </c>
      <c r="O17" s="108" t="e">
        <f>+IF(INDEX(#REF!,MATCH(E17,#REF!,0))="No","",INDEX(#REF!,MATCH(E17,#REF!,0)))</f>
        <v>#REF!</v>
      </c>
      <c r="P17" s="108" t="e">
        <f>+IF(INDEX(#REF!,MATCH(E17,#REF!,0))="No","",INDEX(#REF!,MATCH(E17,#REF!,0)))</f>
        <v>#REF!</v>
      </c>
      <c r="Q17" s="108" t="e">
        <f>+IF(INDEX(#REF!,MATCH(E17,#REF!,0))="No","",INDEX(#REF!,MATCH(E17,#REF!,0)))</f>
        <v>#REF!</v>
      </c>
      <c r="R17" s="108" t="e">
        <f>+IF(INDEX(#REF!,MATCH(E17,#REF!,0))="No","",INDEX(#REF!,MATCH(E17,#REF!,0)))</f>
        <v>#REF!</v>
      </c>
      <c r="S17" s="161" t="str">
        <f>+IF(COUNTIF(O17:R17,"")=4,'Assume|Quant Indicators'!$D$53,'Assume|Quant Indicators'!$D$52)</f>
        <v>Yes</v>
      </c>
      <c r="T17" s="192"/>
      <c r="U17" s="165"/>
      <c r="V17" s="165"/>
      <c r="W17" s="165"/>
      <c r="X17" s="170" t="str">
        <f t="shared" si="2"/>
        <v/>
      </c>
      <c r="Y17" s="107">
        <f t="shared" si="3"/>
        <v>0</v>
      </c>
      <c r="Z17" s="161" t="str">
        <f>+IF(OR(H17='Assume|Quant Indicators'!$D$52,S17='Assume|Quant Indicators'!$D$52)=TRUE,'Assume|Quant Indicators'!$D$52,IF(OR(H17&lt;&gt;"",S17&lt;&gt;""),'Assume|Quant Indicators'!$D$53,""))</f>
        <v>Yes</v>
      </c>
    </row>
    <row r="18" spans="1:26" ht="36" x14ac:dyDescent="0.25">
      <c r="A18" s="35"/>
      <c r="B18" s="36">
        <v>13</v>
      </c>
      <c r="C18" s="108" t="e">
        <f>+#REF!</f>
        <v>#REF!</v>
      </c>
      <c r="D18" s="108" t="e">
        <f>+D17</f>
        <v>#REF!</v>
      </c>
      <c r="E18" s="37" t="e">
        <f>+#REF!</f>
        <v>#REF!</v>
      </c>
      <c r="F18" s="108" t="str">
        <f>+IFERROR(INDEX(#REF!,MATCH(E18,#REF!,0),MATCH(INDEX(#REF!,MATCH(E18,#REF!,0)),#REF!,0)),"")</f>
        <v/>
      </c>
      <c r="G18" s="108" t="str">
        <f>+IFERROR(INDEX(#REF!,MATCH(E18,#REF!,0),MATCH(INDEX(#REF!,MATCH(E18,#REF!,0)),#REF!,0)),"")</f>
        <v/>
      </c>
      <c r="H18" s="161" t="str">
        <f>+IF(F18&lt;&gt;G18,'Assume|Quant Indicators'!$D$52,IF(AND(F18&lt;&gt;"",G18&lt;&gt;""),'Assume|Quant Indicators'!$D$53,""))</f>
        <v/>
      </c>
      <c r="I18" s="192"/>
      <c r="J18" s="165"/>
      <c r="K18" s="165"/>
      <c r="L18" s="165"/>
      <c r="M18" s="170" t="str">
        <f t="shared" si="0"/>
        <v/>
      </c>
      <c r="N18" s="107">
        <f t="shared" si="1"/>
        <v>0</v>
      </c>
      <c r="O18" s="108" t="e">
        <f>+IF(INDEX(#REF!,MATCH(E18,#REF!,0))="No","",INDEX(#REF!,MATCH(E18,#REF!,0)))</f>
        <v>#REF!</v>
      </c>
      <c r="P18" s="108" t="e">
        <f>+IF(INDEX(#REF!,MATCH(E18,#REF!,0))="No","",INDEX(#REF!,MATCH(E18,#REF!,0)))</f>
        <v>#REF!</v>
      </c>
      <c r="Q18" s="108" t="e">
        <f>+IF(INDEX(#REF!,MATCH(E18,#REF!,0))="No","",INDEX(#REF!,MATCH(E18,#REF!,0)))</f>
        <v>#REF!</v>
      </c>
      <c r="R18" s="108" t="e">
        <f>+IF(INDEX(#REF!,MATCH(E18,#REF!,0))="No","",INDEX(#REF!,MATCH(E18,#REF!,0)))</f>
        <v>#REF!</v>
      </c>
      <c r="S18" s="161" t="str">
        <f>+IF(COUNTIF(O18:R18,"")=4,'Assume|Quant Indicators'!$D$53,'Assume|Quant Indicators'!$D$52)</f>
        <v>Yes</v>
      </c>
      <c r="T18" s="192"/>
      <c r="U18" s="165"/>
      <c r="V18" s="165"/>
      <c r="W18" s="165"/>
      <c r="X18" s="170" t="str">
        <f t="shared" si="2"/>
        <v/>
      </c>
      <c r="Y18" s="107">
        <f t="shared" si="3"/>
        <v>0</v>
      </c>
      <c r="Z18" s="161" t="str">
        <f>+IF(OR(H18='Assume|Quant Indicators'!$D$52,S18='Assume|Quant Indicators'!$D$52)=TRUE,'Assume|Quant Indicators'!$D$52,IF(OR(H18&lt;&gt;"",S18&lt;&gt;""),'Assume|Quant Indicators'!$D$53,""))</f>
        <v>Yes</v>
      </c>
    </row>
    <row r="19" spans="1:26" ht="36" x14ac:dyDescent="0.25">
      <c r="A19" s="35"/>
      <c r="B19" s="36">
        <v>14</v>
      </c>
      <c r="C19" s="108" t="e">
        <f>+#REF!</f>
        <v>#REF!</v>
      </c>
      <c r="D19" s="108" t="e">
        <f>+D17</f>
        <v>#REF!</v>
      </c>
      <c r="E19" s="37" t="e">
        <f>+#REF!</f>
        <v>#REF!</v>
      </c>
      <c r="F19" s="108" t="str">
        <f>+IFERROR(INDEX(#REF!,MATCH(E19,#REF!,0),MATCH(INDEX(#REF!,MATCH(E19,#REF!,0)),#REF!,0)),"")</f>
        <v/>
      </c>
      <c r="G19" s="108" t="str">
        <f>+IFERROR(INDEX(#REF!,MATCH(E19,#REF!,0),MATCH(INDEX(#REF!,MATCH(E19,#REF!,0)),#REF!,0)),"")</f>
        <v/>
      </c>
      <c r="H19" s="161" t="str">
        <f>+IF(F19&lt;&gt;G19,'Assume|Quant Indicators'!$D$52,IF(AND(F19&lt;&gt;"",G19&lt;&gt;""),'Assume|Quant Indicators'!$D$53,""))</f>
        <v/>
      </c>
      <c r="I19" s="192"/>
      <c r="J19" s="165"/>
      <c r="K19" s="165"/>
      <c r="L19" s="165"/>
      <c r="M19" s="170" t="str">
        <f t="shared" si="0"/>
        <v/>
      </c>
      <c r="N19" s="107">
        <f t="shared" si="1"/>
        <v>0</v>
      </c>
      <c r="O19" s="108" t="e">
        <f>+IF(INDEX(#REF!,MATCH(E19,#REF!,0))="No","",INDEX(#REF!,MATCH(E19,#REF!,0)))</f>
        <v>#REF!</v>
      </c>
      <c r="P19" s="108" t="e">
        <f>+IF(INDEX(#REF!,MATCH(E19,#REF!,0))="No","",INDEX(#REF!,MATCH(E19,#REF!,0)))</f>
        <v>#REF!</v>
      </c>
      <c r="Q19" s="108" t="e">
        <f>+IF(INDEX(#REF!,MATCH(E19,#REF!,0))="No","",INDEX(#REF!,MATCH(E19,#REF!,0)))</f>
        <v>#REF!</v>
      </c>
      <c r="R19" s="108" t="e">
        <f>+IF(INDEX(#REF!,MATCH(E19,#REF!,0))="No","",INDEX(#REF!,MATCH(E19,#REF!,0)))</f>
        <v>#REF!</v>
      </c>
      <c r="S19" s="161" t="str">
        <f>+IF(COUNTIF(O19:R19,"")=4,'Assume|Quant Indicators'!$D$53,'Assume|Quant Indicators'!$D$52)</f>
        <v>Yes</v>
      </c>
      <c r="T19" s="192"/>
      <c r="U19" s="165"/>
      <c r="V19" s="165"/>
      <c r="W19" s="165"/>
      <c r="X19" s="170" t="str">
        <f t="shared" si="2"/>
        <v/>
      </c>
      <c r="Y19" s="107">
        <f t="shared" si="3"/>
        <v>0</v>
      </c>
      <c r="Z19" s="161" t="str">
        <f>+IF(OR(H19='Assume|Quant Indicators'!$D$52,S19='Assume|Quant Indicators'!$D$52)=TRUE,'Assume|Quant Indicators'!$D$52,IF(OR(H19&lt;&gt;"",S19&lt;&gt;""),'Assume|Quant Indicators'!$D$53,""))</f>
        <v>Yes</v>
      </c>
    </row>
    <row r="20" spans="1:26" ht="36" x14ac:dyDescent="0.25">
      <c r="A20" s="35"/>
      <c r="B20" s="36">
        <v>15</v>
      </c>
      <c r="C20" s="108" t="e">
        <f>+#REF!</f>
        <v>#REF!</v>
      </c>
      <c r="D20" s="108" t="e">
        <f>+D17</f>
        <v>#REF!</v>
      </c>
      <c r="E20" s="37" t="e">
        <f>+#REF!</f>
        <v>#REF!</v>
      </c>
      <c r="F20" s="108" t="str">
        <f>+IFERROR(INDEX(#REF!,MATCH(E20,#REF!,0),MATCH(INDEX(#REF!,MATCH(E20,#REF!,0)),#REF!,0)),"")</f>
        <v/>
      </c>
      <c r="G20" s="108" t="str">
        <f>+IFERROR(INDEX(#REF!,MATCH(E20,#REF!,0),MATCH(INDEX(#REF!,MATCH(E20,#REF!,0)),#REF!,0)),"")</f>
        <v/>
      </c>
      <c r="H20" s="161" t="str">
        <f>+IF(F20&lt;&gt;G20,'Assume|Quant Indicators'!$D$52,IF(AND(F20&lt;&gt;"",G20&lt;&gt;""),'Assume|Quant Indicators'!$D$53,""))</f>
        <v/>
      </c>
      <c r="I20" s="192"/>
      <c r="J20" s="165"/>
      <c r="K20" s="165"/>
      <c r="L20" s="165"/>
      <c r="M20" s="170" t="str">
        <f t="shared" si="0"/>
        <v/>
      </c>
      <c r="N20" s="107">
        <f t="shared" si="1"/>
        <v>0</v>
      </c>
      <c r="O20" s="108" t="e">
        <f>+IF(INDEX(#REF!,MATCH(E20,#REF!,0))="No","",INDEX(#REF!,MATCH(E20,#REF!,0)))</f>
        <v>#REF!</v>
      </c>
      <c r="P20" s="108" t="e">
        <f>+IF(INDEX(#REF!,MATCH(E20,#REF!,0))="No","",INDEX(#REF!,MATCH(E20,#REF!,0)))</f>
        <v>#REF!</v>
      </c>
      <c r="Q20" s="108" t="e">
        <f>+IF(INDEX(#REF!,MATCH(E20,#REF!,0))="No","",INDEX(#REF!,MATCH(E20,#REF!,0)))</f>
        <v>#REF!</v>
      </c>
      <c r="R20" s="108" t="e">
        <f>+IF(INDEX(#REF!,MATCH(E20,#REF!,0))="No","",INDEX(#REF!,MATCH(E20,#REF!,0)))</f>
        <v>#REF!</v>
      </c>
      <c r="S20" s="161" t="str">
        <f>+IF(COUNTIF(O20:R20,"")=4,'Assume|Quant Indicators'!$D$53,'Assume|Quant Indicators'!$D$52)</f>
        <v>Yes</v>
      </c>
      <c r="T20" s="192"/>
      <c r="U20" s="165"/>
      <c r="V20" s="165"/>
      <c r="W20" s="165"/>
      <c r="X20" s="170" t="str">
        <f t="shared" si="2"/>
        <v/>
      </c>
      <c r="Y20" s="107">
        <f t="shared" si="3"/>
        <v>0</v>
      </c>
      <c r="Z20" s="161" t="str">
        <f>+IF(OR(H20='Assume|Quant Indicators'!$D$52,S20='Assume|Quant Indicators'!$D$52)=TRUE,'Assume|Quant Indicators'!$D$52,IF(OR(H20&lt;&gt;"",S20&lt;&gt;""),'Assume|Quant Indicators'!$D$53,""))</f>
        <v>Yes</v>
      </c>
    </row>
    <row r="21" spans="1:26" ht="36" x14ac:dyDescent="0.25">
      <c r="A21" s="35"/>
      <c r="B21" s="36">
        <v>16</v>
      </c>
      <c r="C21" s="108" t="e">
        <f>+#REF!</f>
        <v>#REF!</v>
      </c>
      <c r="D21" s="108" t="e">
        <f>+D17</f>
        <v>#REF!</v>
      </c>
      <c r="E21" s="37" t="e">
        <f>+#REF!</f>
        <v>#REF!</v>
      </c>
      <c r="F21" s="108" t="str">
        <f>+IFERROR(INDEX(#REF!,MATCH(E21,#REF!,0),MATCH(INDEX(#REF!,MATCH(E21,#REF!,0)),#REF!,0)),"")</f>
        <v/>
      </c>
      <c r="G21" s="108" t="str">
        <f>+IFERROR(INDEX(#REF!,MATCH(E21,#REF!,0),MATCH(INDEX(#REF!,MATCH(E21,#REF!,0)),#REF!,0)),"")</f>
        <v/>
      </c>
      <c r="H21" s="161" t="str">
        <f>+IF(F21&lt;&gt;G21,'Assume|Quant Indicators'!$D$52,IF(AND(F21&lt;&gt;"",G21&lt;&gt;""),'Assume|Quant Indicators'!$D$53,""))</f>
        <v/>
      </c>
      <c r="I21" s="192"/>
      <c r="J21" s="165"/>
      <c r="K21" s="165"/>
      <c r="L21" s="165"/>
      <c r="M21" s="170" t="str">
        <f t="shared" si="0"/>
        <v/>
      </c>
      <c r="N21" s="107">
        <f t="shared" si="1"/>
        <v>0</v>
      </c>
      <c r="O21" s="108" t="e">
        <f>+IF(INDEX(#REF!,MATCH(E21,#REF!,0))="No","",INDEX(#REF!,MATCH(E21,#REF!,0)))</f>
        <v>#REF!</v>
      </c>
      <c r="P21" s="108" t="e">
        <f>+IF(INDEX(#REF!,MATCH(E21,#REF!,0))="No","",INDEX(#REF!,MATCH(E21,#REF!,0)))</f>
        <v>#REF!</v>
      </c>
      <c r="Q21" s="108" t="e">
        <f>+IF(INDEX(#REF!,MATCH(E21,#REF!,0))="No","",INDEX(#REF!,MATCH(E21,#REF!,0)))</f>
        <v>#REF!</v>
      </c>
      <c r="R21" s="108" t="e">
        <f>+IF(INDEX(#REF!,MATCH(E21,#REF!,0))="No","",INDEX(#REF!,MATCH(E21,#REF!,0)))</f>
        <v>#REF!</v>
      </c>
      <c r="S21" s="161" t="str">
        <f>+IF(COUNTIF(O21:R21,"")=4,'Assume|Quant Indicators'!$D$53,'Assume|Quant Indicators'!$D$52)</f>
        <v>Yes</v>
      </c>
      <c r="T21" s="192"/>
      <c r="U21" s="165"/>
      <c r="V21" s="165"/>
      <c r="W21" s="165"/>
      <c r="X21" s="170" t="str">
        <f t="shared" si="2"/>
        <v/>
      </c>
      <c r="Y21" s="107">
        <f t="shared" si="3"/>
        <v>0</v>
      </c>
      <c r="Z21" s="161" t="str">
        <f>+IF(OR(H21='Assume|Quant Indicators'!$D$52,S21='Assume|Quant Indicators'!$D$52)=TRUE,'Assume|Quant Indicators'!$D$52,IF(OR(H21&lt;&gt;"",S21&lt;&gt;""),'Assume|Quant Indicators'!$D$53,""))</f>
        <v>Yes</v>
      </c>
    </row>
    <row r="22" spans="1:26" ht="36" x14ac:dyDescent="0.25">
      <c r="A22" s="35"/>
      <c r="B22" s="36">
        <v>17</v>
      </c>
      <c r="C22" s="108" t="e">
        <f>+#REF!</f>
        <v>#REF!</v>
      </c>
      <c r="D22" s="108" t="e">
        <f>+D17</f>
        <v>#REF!</v>
      </c>
      <c r="E22" s="37" t="e">
        <f>+#REF!</f>
        <v>#REF!</v>
      </c>
      <c r="F22" s="108" t="str">
        <f>+IFERROR(INDEX(#REF!,MATCH(E22,#REF!,0),MATCH(INDEX(#REF!,MATCH(E22,#REF!,0)),#REF!,0)),"")</f>
        <v/>
      </c>
      <c r="G22" s="108" t="str">
        <f>+IFERROR(INDEX(#REF!,MATCH(E22,#REF!,0),MATCH(INDEX(#REF!,MATCH(E22,#REF!,0)),#REF!,0)),"")</f>
        <v/>
      </c>
      <c r="H22" s="161" t="str">
        <f>+IF(F22&lt;&gt;G22,'Assume|Quant Indicators'!$D$52,IF(AND(F22&lt;&gt;"",G22&lt;&gt;""),'Assume|Quant Indicators'!$D$53,""))</f>
        <v/>
      </c>
      <c r="I22" s="192"/>
      <c r="J22" s="165"/>
      <c r="K22" s="165"/>
      <c r="L22" s="165"/>
      <c r="M22" s="170" t="str">
        <f t="shared" si="0"/>
        <v/>
      </c>
      <c r="N22" s="107">
        <f t="shared" si="1"/>
        <v>0</v>
      </c>
      <c r="O22" s="108" t="e">
        <f>+IF(INDEX(#REF!,MATCH(E22,#REF!,0))="No","",INDEX(#REF!,MATCH(E22,#REF!,0)))</f>
        <v>#REF!</v>
      </c>
      <c r="P22" s="108" t="e">
        <f>+IF(INDEX(#REF!,MATCH(E22,#REF!,0))="No","",INDEX(#REF!,MATCH(E22,#REF!,0)))</f>
        <v>#REF!</v>
      </c>
      <c r="Q22" s="108" t="e">
        <f>+IF(INDEX(#REF!,MATCH(E22,#REF!,0))="No","",INDEX(#REF!,MATCH(E22,#REF!,0)))</f>
        <v>#REF!</v>
      </c>
      <c r="R22" s="108" t="e">
        <f>+IF(INDEX(#REF!,MATCH(E22,#REF!,0))="No","",INDEX(#REF!,MATCH(E22,#REF!,0)))</f>
        <v>#REF!</v>
      </c>
      <c r="S22" s="161" t="str">
        <f>+IF(COUNTIF(O22:R22,"")=4,'Assume|Quant Indicators'!$D$53,'Assume|Quant Indicators'!$D$52)</f>
        <v>Yes</v>
      </c>
      <c r="T22" s="192"/>
      <c r="U22" s="165"/>
      <c r="V22" s="165"/>
      <c r="W22" s="165"/>
      <c r="X22" s="170" t="str">
        <f t="shared" si="2"/>
        <v/>
      </c>
      <c r="Y22" s="107">
        <f t="shared" si="3"/>
        <v>0</v>
      </c>
      <c r="Z22" s="161" t="str">
        <f>+IF(OR(H22='Assume|Quant Indicators'!$D$52,S22='Assume|Quant Indicators'!$D$52)=TRUE,'Assume|Quant Indicators'!$D$52,IF(OR(H22&lt;&gt;"",S22&lt;&gt;""),'Assume|Quant Indicators'!$D$53,""))</f>
        <v>Yes</v>
      </c>
    </row>
    <row r="23" spans="1:26" ht="36" x14ac:dyDescent="0.25">
      <c r="A23" s="35"/>
      <c r="B23" s="36">
        <v>18</v>
      </c>
      <c r="C23" s="108" t="e">
        <f>+#REF!</f>
        <v>#REF!</v>
      </c>
      <c r="D23" s="108" t="e">
        <f>+D17</f>
        <v>#REF!</v>
      </c>
      <c r="E23" s="37" t="e">
        <f>+#REF!</f>
        <v>#REF!</v>
      </c>
      <c r="F23" s="108" t="str">
        <f>+IFERROR(INDEX(#REF!,MATCH(E23,#REF!,0),MATCH(INDEX(#REF!,MATCH(E23,#REF!,0)),#REF!,0)),"")</f>
        <v/>
      </c>
      <c r="G23" s="108" t="str">
        <f>+IFERROR(INDEX(#REF!,MATCH(E23,#REF!,0),MATCH(INDEX(#REF!,MATCH(E23,#REF!,0)),#REF!,0)),"")</f>
        <v/>
      </c>
      <c r="H23" s="161" t="str">
        <f>+IF(F23&lt;&gt;G23,'Assume|Quant Indicators'!$D$52,IF(AND(F23&lt;&gt;"",G23&lt;&gt;""),'Assume|Quant Indicators'!$D$53,""))</f>
        <v/>
      </c>
      <c r="I23" s="192"/>
      <c r="J23" s="165"/>
      <c r="K23" s="165"/>
      <c r="L23" s="165"/>
      <c r="M23" s="170" t="str">
        <f t="shared" si="0"/>
        <v/>
      </c>
      <c r="N23" s="107">
        <f t="shared" si="1"/>
        <v>0</v>
      </c>
      <c r="O23" s="108" t="e">
        <f>+IF(INDEX(#REF!,MATCH(E23,#REF!,0))="No","",INDEX(#REF!,MATCH(E23,#REF!,0)))</f>
        <v>#REF!</v>
      </c>
      <c r="P23" s="108" t="e">
        <f>+IF(INDEX(#REF!,MATCH(E23,#REF!,0))="No","",INDEX(#REF!,MATCH(E23,#REF!,0)))</f>
        <v>#REF!</v>
      </c>
      <c r="Q23" s="108" t="e">
        <f>+IF(INDEX(#REF!,MATCH(E23,#REF!,0))="No","",INDEX(#REF!,MATCH(E23,#REF!,0)))</f>
        <v>#REF!</v>
      </c>
      <c r="R23" s="108" t="e">
        <f>+IF(INDEX(#REF!,MATCH(E23,#REF!,0))="No","",INDEX(#REF!,MATCH(E23,#REF!,0)))</f>
        <v>#REF!</v>
      </c>
      <c r="S23" s="161" t="str">
        <f>+IF(COUNTIF(O23:R23,"")=4,'Assume|Quant Indicators'!$D$53,'Assume|Quant Indicators'!$D$52)</f>
        <v>Yes</v>
      </c>
      <c r="T23" s="192"/>
      <c r="U23" s="165"/>
      <c r="V23" s="165"/>
      <c r="W23" s="165"/>
      <c r="X23" s="170" t="str">
        <f t="shared" si="2"/>
        <v/>
      </c>
      <c r="Y23" s="107">
        <f t="shared" si="3"/>
        <v>0</v>
      </c>
      <c r="Z23" s="161" t="str">
        <f>+IF(OR(H23='Assume|Quant Indicators'!$D$52,S23='Assume|Quant Indicators'!$D$52)=TRUE,'Assume|Quant Indicators'!$D$52,IF(OR(H23&lt;&gt;"",S23&lt;&gt;""),'Assume|Quant Indicators'!$D$53,""))</f>
        <v>Yes</v>
      </c>
    </row>
    <row r="24" spans="1:26" ht="36" x14ac:dyDescent="0.25">
      <c r="A24" s="35"/>
      <c r="B24" s="36">
        <v>19</v>
      </c>
      <c r="C24" s="108" t="e">
        <f>+#REF!</f>
        <v>#REF!</v>
      </c>
      <c r="D24" s="108" t="e">
        <f>+D17</f>
        <v>#REF!</v>
      </c>
      <c r="E24" s="37" t="e">
        <f>+#REF!</f>
        <v>#REF!</v>
      </c>
      <c r="F24" s="108" t="str">
        <f>+IFERROR(INDEX(#REF!,MATCH(E24,#REF!,0),MATCH(INDEX(#REF!,MATCH(E24,#REF!,0)),#REF!,0)),"")</f>
        <v/>
      </c>
      <c r="G24" s="108" t="str">
        <f>+IFERROR(INDEX(#REF!,MATCH(E24,#REF!,0),MATCH(INDEX(#REF!,MATCH(E24,#REF!,0)),#REF!,0)),"")</f>
        <v/>
      </c>
      <c r="H24" s="161" t="str">
        <f>+IF(F24&lt;&gt;G24,'Assume|Quant Indicators'!$D$52,IF(AND(F24&lt;&gt;"",G24&lt;&gt;""),'Assume|Quant Indicators'!$D$53,""))</f>
        <v/>
      </c>
      <c r="I24" s="192"/>
      <c r="J24" s="165"/>
      <c r="K24" s="165"/>
      <c r="L24" s="165"/>
      <c r="M24" s="170" t="str">
        <f t="shared" si="0"/>
        <v/>
      </c>
      <c r="N24" s="107">
        <f t="shared" si="1"/>
        <v>0</v>
      </c>
      <c r="O24" s="108" t="e">
        <f>+IF(INDEX(#REF!,MATCH(E24,#REF!,0))="No","",INDEX(#REF!,MATCH(E24,#REF!,0)))</f>
        <v>#REF!</v>
      </c>
      <c r="P24" s="108" t="e">
        <f>+IF(INDEX(#REF!,MATCH(E24,#REF!,0))="No","",INDEX(#REF!,MATCH(E24,#REF!,0)))</f>
        <v>#REF!</v>
      </c>
      <c r="Q24" s="108" t="e">
        <f>+IF(INDEX(#REF!,MATCH(E24,#REF!,0))="No","",INDEX(#REF!,MATCH(E24,#REF!,0)))</f>
        <v>#REF!</v>
      </c>
      <c r="R24" s="108" t="e">
        <f>+IF(INDEX(#REF!,MATCH(E24,#REF!,0))="No","",INDEX(#REF!,MATCH(E24,#REF!,0)))</f>
        <v>#REF!</v>
      </c>
      <c r="S24" s="161" t="str">
        <f>+IF(COUNTIF(O24:R24,"")=4,'Assume|Quant Indicators'!$D$53,'Assume|Quant Indicators'!$D$52)</f>
        <v>Yes</v>
      </c>
      <c r="T24" s="192"/>
      <c r="U24" s="165"/>
      <c r="V24" s="165"/>
      <c r="W24" s="165"/>
      <c r="X24" s="170" t="str">
        <f t="shared" si="2"/>
        <v/>
      </c>
      <c r="Y24" s="107">
        <f t="shared" si="3"/>
        <v>0</v>
      </c>
      <c r="Z24" s="161" t="str">
        <f>+IF(OR(H24='Assume|Quant Indicators'!$D$52,S24='Assume|Quant Indicators'!$D$52)=TRUE,'Assume|Quant Indicators'!$D$52,IF(OR(H24&lt;&gt;"",S24&lt;&gt;""),'Assume|Quant Indicators'!$D$53,""))</f>
        <v>Yes</v>
      </c>
    </row>
    <row r="25" spans="1:26" ht="36" x14ac:dyDescent="0.25">
      <c r="A25" s="35"/>
      <c r="B25" s="36">
        <v>20</v>
      </c>
      <c r="C25" s="108" t="e">
        <f>+'7 CAP.Technical'!#REF!</f>
        <v>#REF!</v>
      </c>
      <c r="D25" s="108" t="e">
        <f>+'7 CAP.Technical'!#REF!</f>
        <v>#REF!</v>
      </c>
      <c r="E25" s="37" t="e">
        <f>+'7 CAP.Technical'!#REF!</f>
        <v>#REF!</v>
      </c>
      <c r="F25" s="108" t="str">
        <f>+IFERROR(INDEX('7 CAP.Technical'!#REF!,MATCH(E25,'7 CAP.Technical'!#REF!,0),MATCH(INDEX('7 CAP.Technical'!#REF!,MATCH(E25,'7 CAP.Technical'!#REF!,0)),'7 CAP.Technical'!#REF!,0)),"")</f>
        <v/>
      </c>
      <c r="G25" s="108" t="str">
        <f>+IFERROR(INDEX('7 CAP.Technical'!#REF!,MATCH(E25,'7 CAP.Technical'!#REF!,0),MATCH(INDEX('7 CAP.Technical'!#REF!,MATCH(E25,'7 CAP.Technical'!#REF!,0)),'7 CAP.Technical'!#REF!,0)),"")</f>
        <v/>
      </c>
      <c r="H25" s="161" t="str">
        <f>+IF(F25&lt;&gt;G25,'Assume|Quant Indicators'!$D$52,IF(AND(F25&lt;&gt;"",G25&lt;&gt;""),'Assume|Quant Indicators'!$D$53,""))</f>
        <v/>
      </c>
      <c r="I25" s="192"/>
      <c r="J25" s="165"/>
      <c r="K25" s="165"/>
      <c r="L25" s="165"/>
      <c r="M25" s="170" t="str">
        <f t="shared" si="0"/>
        <v/>
      </c>
      <c r="N25" s="107">
        <f t="shared" si="1"/>
        <v>0</v>
      </c>
      <c r="O25" s="108" t="e">
        <f>+IF(INDEX('7 CAP.Technical'!#REF!,MATCH(E25,'7 CAP.Technical'!#REF!,0))="No","",INDEX('7 CAP.Technical'!#REF!,MATCH(E25,'7 CAP.Technical'!#REF!,0)))</f>
        <v>#REF!</v>
      </c>
      <c r="P25" s="108" t="e">
        <f>+IF(INDEX('7 CAP.Technical'!#REF!,MATCH(E25,'7 CAP.Technical'!#REF!,0))="No","",INDEX('7 CAP.Technical'!#REF!,MATCH(E25,'7 CAP.Technical'!#REF!,0)))</f>
        <v>#REF!</v>
      </c>
      <c r="Q25" s="108" t="e">
        <f>+IF(INDEX('7 CAP.Technical'!#REF!,MATCH(E25,'7 CAP.Technical'!#REF!,0))="No","",INDEX('7 CAP.Technical'!#REF!,MATCH(E25,'7 CAP.Technical'!#REF!,0)))</f>
        <v>#REF!</v>
      </c>
      <c r="R25" s="108" t="e">
        <f>+IF(INDEX('7 CAP.Technical'!#REF!,MATCH(E25,'7 CAP.Technical'!#REF!,0))="No","",INDEX('7 CAP.Technical'!#REF!,MATCH(E25,'7 CAP.Technical'!#REF!,0)))</f>
        <v>#REF!</v>
      </c>
      <c r="S25" s="161" t="str">
        <f>+IF(COUNTIF(O25:R25,"")=4,'Assume|Quant Indicators'!$D$53,'Assume|Quant Indicators'!$D$52)</f>
        <v>Yes</v>
      </c>
      <c r="T25" s="192"/>
      <c r="U25" s="165"/>
      <c r="V25" s="165"/>
      <c r="W25" s="165"/>
      <c r="X25" s="170" t="str">
        <f t="shared" si="2"/>
        <v/>
      </c>
      <c r="Y25" s="107">
        <f t="shared" si="3"/>
        <v>0</v>
      </c>
      <c r="Z25" s="161" t="str">
        <f>+IF(OR(H25='Assume|Quant Indicators'!$D$52,S25='Assume|Quant Indicators'!$D$52)=TRUE,'Assume|Quant Indicators'!$D$52,IF(OR(H25&lt;&gt;"",S25&lt;&gt;""),'Assume|Quant Indicators'!$D$53,""))</f>
        <v>Yes</v>
      </c>
    </row>
    <row r="26" spans="1:26" ht="36" x14ac:dyDescent="0.25">
      <c r="A26" s="35"/>
      <c r="B26" s="36">
        <v>21</v>
      </c>
      <c r="C26" s="108" t="e">
        <f>+'7 CAP.Technical'!#REF!</f>
        <v>#REF!</v>
      </c>
      <c r="D26" s="108" t="e">
        <f>+'7 CAP.Technical'!#REF!</f>
        <v>#REF!</v>
      </c>
      <c r="E26" s="37" t="e">
        <f>+'7 CAP.Technical'!#REF!</f>
        <v>#REF!</v>
      </c>
      <c r="F26" s="108" t="str">
        <f>+IFERROR(INDEX('7 CAP.Technical'!#REF!,MATCH(E26,'7 CAP.Technical'!#REF!,0),MATCH(INDEX('7 CAP.Technical'!#REF!,MATCH(E26,'7 CAP.Technical'!#REF!,0)),'7 CAP.Technical'!#REF!,0)),"")</f>
        <v/>
      </c>
      <c r="G26" s="108" t="str">
        <f>+IFERROR(INDEX('7 CAP.Technical'!#REF!,MATCH(E26,'7 CAP.Technical'!#REF!,0),MATCH(INDEX('7 CAP.Technical'!#REF!,MATCH(E26,'7 CAP.Technical'!#REF!,0)),'7 CAP.Technical'!#REF!,0)),"")</f>
        <v/>
      </c>
      <c r="H26" s="161" t="str">
        <f>+IF(F26&lt;&gt;G26,'Assume|Quant Indicators'!$D$52,IF(AND(F26&lt;&gt;"",G26&lt;&gt;""),'Assume|Quant Indicators'!$D$53,""))</f>
        <v/>
      </c>
      <c r="I26" s="192"/>
      <c r="J26" s="165"/>
      <c r="K26" s="165"/>
      <c r="L26" s="165"/>
      <c r="M26" s="170" t="str">
        <f t="shared" si="0"/>
        <v/>
      </c>
      <c r="N26" s="107">
        <f t="shared" si="1"/>
        <v>0</v>
      </c>
      <c r="O26" s="108" t="e">
        <f>+IF(INDEX('7 CAP.Technical'!#REF!,MATCH(E26,'7 CAP.Technical'!#REF!,0))="No","",INDEX('7 CAP.Technical'!#REF!,MATCH(E26,'7 CAP.Technical'!#REF!,0)))</f>
        <v>#REF!</v>
      </c>
      <c r="P26" s="108" t="e">
        <f>+IF(INDEX('7 CAP.Technical'!#REF!,MATCH(E26,'7 CAP.Technical'!#REF!,0))="No","",INDEX('7 CAP.Technical'!#REF!,MATCH(E26,'7 CAP.Technical'!#REF!,0)))</f>
        <v>#REF!</v>
      </c>
      <c r="Q26" s="108" t="e">
        <f>+IF(INDEX('7 CAP.Technical'!#REF!,MATCH(E26,'7 CAP.Technical'!#REF!,0))="No","",INDEX('7 CAP.Technical'!#REF!,MATCH(E26,'7 CAP.Technical'!#REF!,0)))</f>
        <v>#REF!</v>
      </c>
      <c r="R26" s="108" t="e">
        <f>+IF(INDEX('7 CAP.Technical'!#REF!,MATCH(E26,'7 CAP.Technical'!#REF!,0))="No","",INDEX('7 CAP.Technical'!#REF!,MATCH(E26,'7 CAP.Technical'!#REF!,0)))</f>
        <v>#REF!</v>
      </c>
      <c r="S26" s="161" t="str">
        <f>+IF(COUNTIF(O26:R26,"")=4,'Assume|Quant Indicators'!$D$53,'Assume|Quant Indicators'!$D$52)</f>
        <v>Yes</v>
      </c>
      <c r="T26" s="192"/>
      <c r="U26" s="165"/>
      <c r="V26" s="165"/>
      <c r="W26" s="165"/>
      <c r="X26" s="170" t="str">
        <f t="shared" si="2"/>
        <v/>
      </c>
      <c r="Y26" s="107">
        <f t="shared" si="3"/>
        <v>0</v>
      </c>
      <c r="Z26" s="161" t="str">
        <f>+IF(OR(H26='Assume|Quant Indicators'!$D$52,S26='Assume|Quant Indicators'!$D$52)=TRUE,'Assume|Quant Indicators'!$D$52,IF(OR(H26&lt;&gt;"",S26&lt;&gt;""),'Assume|Quant Indicators'!$D$53,""))</f>
        <v>Yes</v>
      </c>
    </row>
    <row r="27" spans="1:26" ht="36" x14ac:dyDescent="0.25">
      <c r="A27" s="35"/>
      <c r="B27" s="36">
        <v>22</v>
      </c>
      <c r="C27" s="108" t="e">
        <f>+'7 CAP.Technical'!#REF!</f>
        <v>#REF!</v>
      </c>
      <c r="D27" s="108" t="e">
        <f>+D26</f>
        <v>#REF!</v>
      </c>
      <c r="E27" s="37" t="e">
        <f>+'7 CAP.Technical'!#REF!</f>
        <v>#REF!</v>
      </c>
      <c r="F27" s="108" t="str">
        <f>+IFERROR(INDEX('7 CAP.Technical'!#REF!,MATCH(E27,'7 CAP.Technical'!#REF!,0),MATCH(INDEX('7 CAP.Technical'!#REF!,MATCH(E27,'7 CAP.Technical'!#REF!,0)),'7 CAP.Technical'!#REF!,0)),"")</f>
        <v/>
      </c>
      <c r="G27" s="108" t="str">
        <f>+IFERROR(INDEX('7 CAP.Technical'!#REF!,MATCH(E27,'7 CAP.Technical'!#REF!,0),MATCH(INDEX('7 CAP.Technical'!#REF!,MATCH(E27,'7 CAP.Technical'!#REF!,0)),'7 CAP.Technical'!#REF!,0)),"")</f>
        <v/>
      </c>
      <c r="H27" s="161" t="str">
        <f>+IF(F27&lt;&gt;G27,'Assume|Quant Indicators'!$D$52,IF(AND(F27&lt;&gt;"",G27&lt;&gt;""),'Assume|Quant Indicators'!$D$53,""))</f>
        <v/>
      </c>
      <c r="I27" s="192"/>
      <c r="J27" s="165"/>
      <c r="K27" s="165"/>
      <c r="L27" s="165"/>
      <c r="M27" s="170" t="str">
        <f t="shared" si="0"/>
        <v/>
      </c>
      <c r="N27" s="107">
        <f t="shared" si="1"/>
        <v>0</v>
      </c>
      <c r="O27" s="108" t="e">
        <f>+IF(INDEX('7 CAP.Technical'!#REF!,MATCH(E27,'7 CAP.Technical'!#REF!,0))="No","",INDEX('7 CAP.Technical'!#REF!,MATCH(E27,'7 CAP.Technical'!#REF!,0)))</f>
        <v>#REF!</v>
      </c>
      <c r="P27" s="108" t="e">
        <f>+IF(INDEX('7 CAP.Technical'!#REF!,MATCH(E27,'7 CAP.Technical'!#REF!,0))="No","",INDEX('7 CAP.Technical'!#REF!,MATCH(E27,'7 CAP.Technical'!#REF!,0)))</f>
        <v>#REF!</v>
      </c>
      <c r="Q27" s="108" t="e">
        <f>+IF(INDEX('7 CAP.Technical'!#REF!,MATCH(E27,'7 CAP.Technical'!#REF!,0))="No","",INDEX('7 CAP.Technical'!#REF!,MATCH(E27,'7 CAP.Technical'!#REF!,0)))</f>
        <v>#REF!</v>
      </c>
      <c r="R27" s="108" t="e">
        <f>+IF(INDEX('7 CAP.Technical'!#REF!,MATCH(E27,'7 CAP.Technical'!#REF!,0))="No","",INDEX('7 CAP.Technical'!#REF!,MATCH(E27,'7 CAP.Technical'!#REF!,0)))</f>
        <v>#REF!</v>
      </c>
      <c r="S27" s="161" t="str">
        <f>+IF(COUNTIF(O27:R27,"")=4,'Assume|Quant Indicators'!$D$53,'Assume|Quant Indicators'!$D$52)</f>
        <v>Yes</v>
      </c>
      <c r="T27" s="192"/>
      <c r="U27" s="165"/>
      <c r="V27" s="165"/>
      <c r="W27" s="165"/>
      <c r="X27" s="170" t="str">
        <f t="shared" si="2"/>
        <v/>
      </c>
      <c r="Y27" s="107">
        <f t="shared" si="3"/>
        <v>0</v>
      </c>
      <c r="Z27" s="161" t="str">
        <f>+IF(OR(H27='Assume|Quant Indicators'!$D$52,S27='Assume|Quant Indicators'!$D$52)=TRUE,'Assume|Quant Indicators'!$D$52,IF(OR(H27&lt;&gt;"",S27&lt;&gt;""),'Assume|Quant Indicators'!$D$53,""))</f>
        <v>Yes</v>
      </c>
    </row>
    <row r="28" spans="1:26" ht="36" x14ac:dyDescent="0.25">
      <c r="A28" s="35"/>
      <c r="B28" s="36">
        <v>23</v>
      </c>
      <c r="C28" s="108" t="e">
        <f>+'7 CAP.Technical'!#REF!</f>
        <v>#REF!</v>
      </c>
      <c r="D28" s="108" t="e">
        <f>+D26</f>
        <v>#REF!</v>
      </c>
      <c r="E28" s="37" t="e">
        <f>+'7 CAP.Technical'!#REF!</f>
        <v>#REF!</v>
      </c>
      <c r="F28" s="108" t="str">
        <f>+IFERROR(INDEX('7 CAP.Technical'!#REF!,MATCH(E28,'7 CAP.Technical'!#REF!,0),MATCH(INDEX('7 CAP.Technical'!#REF!,MATCH(E28,'7 CAP.Technical'!#REF!,0)),'7 CAP.Technical'!#REF!,0)),"")</f>
        <v/>
      </c>
      <c r="G28" s="108" t="str">
        <f>+IFERROR(INDEX('7 CAP.Technical'!#REF!,MATCH(E28,'7 CAP.Technical'!#REF!,0),MATCH(INDEX('7 CAP.Technical'!#REF!,MATCH(E28,'7 CAP.Technical'!#REF!,0)),'7 CAP.Technical'!#REF!,0)),"")</f>
        <v/>
      </c>
      <c r="H28" s="161" t="str">
        <f>+IF(F28&lt;&gt;G28,'Assume|Quant Indicators'!$D$52,IF(AND(F28&lt;&gt;"",G28&lt;&gt;""),'Assume|Quant Indicators'!$D$53,""))</f>
        <v/>
      </c>
      <c r="I28" s="192"/>
      <c r="J28" s="165"/>
      <c r="K28" s="165"/>
      <c r="L28" s="165"/>
      <c r="M28" s="170" t="str">
        <f t="shared" si="0"/>
        <v/>
      </c>
      <c r="N28" s="107">
        <f t="shared" si="1"/>
        <v>0</v>
      </c>
      <c r="O28" s="108" t="e">
        <f>+IF(INDEX('7 CAP.Technical'!#REF!,MATCH(E28,'7 CAP.Technical'!#REF!,0))="No","",INDEX('7 CAP.Technical'!#REF!,MATCH(E28,'7 CAP.Technical'!#REF!,0)))</f>
        <v>#REF!</v>
      </c>
      <c r="P28" s="108" t="e">
        <f>+IF(INDEX('7 CAP.Technical'!#REF!,MATCH(E28,'7 CAP.Technical'!#REF!,0))="No","",INDEX('7 CAP.Technical'!#REF!,MATCH(E28,'7 CAP.Technical'!#REF!,0)))</f>
        <v>#REF!</v>
      </c>
      <c r="Q28" s="108" t="e">
        <f>+IF(INDEX('7 CAP.Technical'!#REF!,MATCH(E28,'7 CAP.Technical'!#REF!,0))="No","",INDEX('7 CAP.Technical'!#REF!,MATCH(E28,'7 CAP.Technical'!#REF!,0)))</f>
        <v>#REF!</v>
      </c>
      <c r="R28" s="108" t="e">
        <f>+IF(INDEX('7 CAP.Technical'!#REF!,MATCH(E28,'7 CAP.Technical'!#REF!,0))="No","",INDEX('7 CAP.Technical'!#REF!,MATCH(E28,'7 CAP.Technical'!#REF!,0)))</f>
        <v>#REF!</v>
      </c>
      <c r="S28" s="161" t="str">
        <f>+IF(COUNTIF(O28:R28,"")=4,'Assume|Quant Indicators'!$D$53,'Assume|Quant Indicators'!$D$52)</f>
        <v>Yes</v>
      </c>
      <c r="T28" s="192"/>
      <c r="U28" s="165"/>
      <c r="V28" s="165"/>
      <c r="W28" s="165"/>
      <c r="X28" s="170" t="str">
        <f t="shared" si="2"/>
        <v/>
      </c>
      <c r="Y28" s="107">
        <f t="shared" si="3"/>
        <v>0</v>
      </c>
      <c r="Z28" s="161" t="str">
        <f>+IF(OR(H28='Assume|Quant Indicators'!$D$52,S28='Assume|Quant Indicators'!$D$52)=TRUE,'Assume|Quant Indicators'!$D$52,IF(OR(H28&lt;&gt;"",S28&lt;&gt;""),'Assume|Quant Indicators'!$D$53,""))</f>
        <v>Yes</v>
      </c>
    </row>
    <row r="29" spans="1:26" ht="36" x14ac:dyDescent="0.25">
      <c r="A29" s="35"/>
      <c r="B29" s="36">
        <v>24</v>
      </c>
      <c r="C29" s="108" t="e">
        <f>+'7 CAP.Technical'!#REF!</f>
        <v>#REF!</v>
      </c>
      <c r="D29" s="108" t="e">
        <f>+D26</f>
        <v>#REF!</v>
      </c>
      <c r="E29" s="37" t="e">
        <f>+'7 CAP.Technical'!#REF!</f>
        <v>#REF!</v>
      </c>
      <c r="F29" s="108" t="str">
        <f>+IFERROR(INDEX('7 CAP.Technical'!#REF!,MATCH(E29,'7 CAP.Technical'!#REF!,0),MATCH(INDEX('7 CAP.Technical'!#REF!,MATCH(E29,'7 CAP.Technical'!#REF!,0)),'7 CAP.Technical'!#REF!,0)),"")</f>
        <v/>
      </c>
      <c r="G29" s="108" t="str">
        <f>+IFERROR(INDEX('7 CAP.Technical'!#REF!,MATCH(E29,'7 CAP.Technical'!#REF!,0),MATCH(INDEX('7 CAP.Technical'!#REF!,MATCH(E29,'7 CAP.Technical'!#REF!,0)),'7 CAP.Technical'!#REF!,0)),"")</f>
        <v/>
      </c>
      <c r="H29" s="161" t="str">
        <f>+IF(F29&lt;&gt;G29,'Assume|Quant Indicators'!$D$52,IF(AND(F29&lt;&gt;"",G29&lt;&gt;""),'Assume|Quant Indicators'!$D$53,""))</f>
        <v/>
      </c>
      <c r="I29" s="192"/>
      <c r="J29" s="165"/>
      <c r="K29" s="165"/>
      <c r="L29" s="165"/>
      <c r="M29" s="170" t="str">
        <f t="shared" si="0"/>
        <v/>
      </c>
      <c r="N29" s="107">
        <f t="shared" si="1"/>
        <v>0</v>
      </c>
      <c r="O29" s="108" t="e">
        <f>+IF(INDEX('7 CAP.Technical'!#REF!,MATCH(E29,'7 CAP.Technical'!#REF!,0))="No","",INDEX('7 CAP.Technical'!#REF!,MATCH(E29,'7 CAP.Technical'!#REF!,0)))</f>
        <v>#REF!</v>
      </c>
      <c r="P29" s="108" t="e">
        <f>+IF(INDEX('7 CAP.Technical'!#REF!,MATCH(E29,'7 CAP.Technical'!#REF!,0))="No","",INDEX('7 CAP.Technical'!#REF!,MATCH(E29,'7 CAP.Technical'!#REF!,0)))</f>
        <v>#REF!</v>
      </c>
      <c r="Q29" s="108" t="e">
        <f>+IF(INDEX('7 CAP.Technical'!#REF!,MATCH(E29,'7 CAP.Technical'!#REF!,0))="No","",INDEX('7 CAP.Technical'!#REF!,MATCH(E29,'7 CAP.Technical'!#REF!,0)))</f>
        <v>#REF!</v>
      </c>
      <c r="R29" s="108" t="e">
        <f>+IF(INDEX('7 CAP.Technical'!#REF!,MATCH(E29,'7 CAP.Technical'!#REF!,0))="No","",INDEX('7 CAP.Technical'!#REF!,MATCH(E29,'7 CAP.Technical'!#REF!,0)))</f>
        <v>#REF!</v>
      </c>
      <c r="S29" s="161" t="str">
        <f>+IF(COUNTIF(O29:R29,"")=4,'Assume|Quant Indicators'!$D$53,'Assume|Quant Indicators'!$D$52)</f>
        <v>Yes</v>
      </c>
      <c r="T29" s="192"/>
      <c r="U29" s="165"/>
      <c r="V29" s="165"/>
      <c r="W29" s="165"/>
      <c r="X29" s="170" t="str">
        <f t="shared" si="2"/>
        <v/>
      </c>
      <c r="Y29" s="107">
        <f t="shared" si="3"/>
        <v>0</v>
      </c>
      <c r="Z29" s="161" t="str">
        <f>+IF(OR(H29='Assume|Quant Indicators'!$D$52,S29='Assume|Quant Indicators'!$D$52)=TRUE,'Assume|Quant Indicators'!$D$52,IF(OR(H29&lt;&gt;"",S29&lt;&gt;""),'Assume|Quant Indicators'!$D$53,""))</f>
        <v>Yes</v>
      </c>
    </row>
    <row r="30" spans="1:26" ht="36" x14ac:dyDescent="0.25">
      <c r="A30" s="35"/>
      <c r="B30" s="36">
        <v>25</v>
      </c>
      <c r="C30" s="108" t="e">
        <f>+'7 CAP.Technical'!#REF!</f>
        <v>#REF!</v>
      </c>
      <c r="D30" s="108" t="e">
        <f>+D26</f>
        <v>#REF!</v>
      </c>
      <c r="E30" s="37" t="e">
        <f>+'7 CAP.Technical'!#REF!</f>
        <v>#REF!</v>
      </c>
      <c r="F30" s="108" t="str">
        <f>+IFERROR(INDEX('7 CAP.Technical'!#REF!,MATCH(E30,'7 CAP.Technical'!#REF!,0),MATCH(INDEX('7 CAP.Technical'!#REF!,MATCH(E30,'7 CAP.Technical'!#REF!,0)),'7 CAP.Technical'!#REF!,0)),"")</f>
        <v/>
      </c>
      <c r="G30" s="108" t="str">
        <f>+IFERROR(INDEX('7 CAP.Technical'!#REF!,MATCH(E30,'7 CAP.Technical'!#REF!,0),MATCH(INDEX('7 CAP.Technical'!#REF!,MATCH(E30,'7 CAP.Technical'!#REF!,0)),'7 CAP.Technical'!#REF!,0)),"")</f>
        <v/>
      </c>
      <c r="H30" s="161" t="str">
        <f>+IF(F30&lt;&gt;G30,'Assume|Quant Indicators'!$D$52,IF(AND(F30&lt;&gt;"",G30&lt;&gt;""),'Assume|Quant Indicators'!$D$53,""))</f>
        <v/>
      </c>
      <c r="I30" s="192"/>
      <c r="J30" s="165"/>
      <c r="K30" s="165"/>
      <c r="L30" s="165"/>
      <c r="M30" s="170" t="str">
        <f t="shared" si="0"/>
        <v/>
      </c>
      <c r="N30" s="107">
        <f t="shared" si="1"/>
        <v>0</v>
      </c>
      <c r="O30" s="108" t="e">
        <f>+IF(INDEX('7 CAP.Technical'!#REF!,MATCH(E30,'7 CAP.Technical'!#REF!,0))="No","",INDEX('7 CAP.Technical'!#REF!,MATCH(E30,'7 CAP.Technical'!#REF!,0)))</f>
        <v>#REF!</v>
      </c>
      <c r="P30" s="108" t="e">
        <f>+IF(INDEX('7 CAP.Technical'!#REF!,MATCH(E30,'7 CAP.Technical'!#REF!,0))="No","",INDEX('7 CAP.Technical'!#REF!,MATCH(E30,'7 CAP.Technical'!#REF!,0)))</f>
        <v>#REF!</v>
      </c>
      <c r="Q30" s="108" t="e">
        <f>+IF(INDEX('7 CAP.Technical'!#REF!,MATCH(E30,'7 CAP.Technical'!#REF!,0))="No","",INDEX('7 CAP.Technical'!#REF!,MATCH(E30,'7 CAP.Technical'!#REF!,0)))</f>
        <v>#REF!</v>
      </c>
      <c r="R30" s="108" t="e">
        <f>+IF(INDEX('7 CAP.Technical'!#REF!,MATCH(E30,'7 CAP.Technical'!#REF!,0))="No","",INDEX('7 CAP.Technical'!#REF!,MATCH(E30,'7 CAP.Technical'!#REF!,0)))</f>
        <v>#REF!</v>
      </c>
      <c r="S30" s="161" t="str">
        <f>+IF(COUNTIF(O30:R30,"")=4,'Assume|Quant Indicators'!$D$53,'Assume|Quant Indicators'!$D$52)</f>
        <v>Yes</v>
      </c>
      <c r="T30" s="192"/>
      <c r="U30" s="165"/>
      <c r="V30" s="165"/>
      <c r="W30" s="165"/>
      <c r="X30" s="170" t="str">
        <f t="shared" si="2"/>
        <v/>
      </c>
      <c r="Y30" s="107">
        <f t="shared" si="3"/>
        <v>0</v>
      </c>
      <c r="Z30" s="161" t="str">
        <f>+IF(OR(H30='Assume|Quant Indicators'!$D$52,S30='Assume|Quant Indicators'!$D$52)=TRUE,'Assume|Quant Indicators'!$D$52,IF(OR(H30&lt;&gt;"",S30&lt;&gt;""),'Assume|Quant Indicators'!$D$53,""))</f>
        <v>Yes</v>
      </c>
    </row>
    <row r="31" spans="1:26" ht="36" x14ac:dyDescent="0.25">
      <c r="A31" s="35"/>
      <c r="B31" s="36">
        <v>26</v>
      </c>
      <c r="C31" s="108" t="e">
        <f>+'7 CAP.Technical'!#REF!</f>
        <v>#REF!</v>
      </c>
      <c r="D31" s="108" t="e">
        <f>+'7 CAP.Technical'!#REF!</f>
        <v>#REF!</v>
      </c>
      <c r="E31" s="37" t="e">
        <f>+'7 CAP.Technical'!#REF!</f>
        <v>#REF!</v>
      </c>
      <c r="F31" s="108" t="str">
        <f>+IFERROR(INDEX('7 CAP.Technical'!#REF!,MATCH(E31,'7 CAP.Technical'!#REF!,0),MATCH(INDEX('7 CAP.Technical'!#REF!,MATCH(E31,'7 CAP.Technical'!#REF!,0)),'7 CAP.Technical'!#REF!,0)),"")</f>
        <v/>
      </c>
      <c r="G31" s="108" t="str">
        <f>+IFERROR(INDEX('7 CAP.Technical'!#REF!,MATCH(E31,'7 CAP.Technical'!#REF!,0),MATCH(INDEX('7 CAP.Technical'!#REF!,MATCH(E31,'7 CAP.Technical'!#REF!,0)),'7 CAP.Technical'!#REF!,0)),"")</f>
        <v/>
      </c>
      <c r="H31" s="161" t="str">
        <f>+IF(F31&lt;&gt;G31,'Assume|Quant Indicators'!$D$52,IF(AND(F31&lt;&gt;"",G31&lt;&gt;""),'Assume|Quant Indicators'!$D$53,""))</f>
        <v/>
      </c>
      <c r="I31" s="192"/>
      <c r="J31" s="165"/>
      <c r="K31" s="165"/>
      <c r="L31" s="165"/>
      <c r="M31" s="170" t="str">
        <f t="shared" si="0"/>
        <v/>
      </c>
      <c r="N31" s="107">
        <f t="shared" si="1"/>
        <v>0</v>
      </c>
      <c r="O31" s="108" t="e">
        <f>+IF(INDEX('7 CAP.Technical'!#REF!,MATCH(E31,'7 CAP.Technical'!#REF!,0))="No","",INDEX('7 CAP.Technical'!#REF!,MATCH(E31,'7 CAP.Technical'!#REF!,0)))</f>
        <v>#REF!</v>
      </c>
      <c r="P31" s="108" t="e">
        <f>+IF(INDEX('7 CAP.Technical'!#REF!,MATCH(E31,'7 CAP.Technical'!#REF!,0))="No","",INDEX('7 CAP.Technical'!#REF!,MATCH(E31,'7 CAP.Technical'!#REF!,0)))</f>
        <v>#REF!</v>
      </c>
      <c r="Q31" s="108" t="e">
        <f>+IF(INDEX('7 CAP.Technical'!#REF!,MATCH(E31,'7 CAP.Technical'!#REF!,0))="No","",INDEX('7 CAP.Technical'!#REF!,MATCH(E31,'7 CAP.Technical'!#REF!,0)))</f>
        <v>#REF!</v>
      </c>
      <c r="R31" s="108" t="e">
        <f>+IF(INDEX('7 CAP.Technical'!#REF!,MATCH(E31,'7 CAP.Technical'!#REF!,0))="No","",INDEX('7 CAP.Technical'!#REF!,MATCH(E31,'7 CAP.Technical'!#REF!,0)))</f>
        <v>#REF!</v>
      </c>
      <c r="S31" s="161" t="str">
        <f>+IF(COUNTIF(O31:R31,"")=4,'Assume|Quant Indicators'!$D$53,'Assume|Quant Indicators'!$D$52)</f>
        <v>Yes</v>
      </c>
      <c r="T31" s="192"/>
      <c r="U31" s="165"/>
      <c r="V31" s="165"/>
      <c r="W31" s="165"/>
      <c r="X31" s="170" t="str">
        <f t="shared" si="2"/>
        <v/>
      </c>
      <c r="Y31" s="107">
        <f t="shared" si="3"/>
        <v>0</v>
      </c>
      <c r="Z31" s="161" t="str">
        <f>+IF(OR(H31='Assume|Quant Indicators'!$D$52,S31='Assume|Quant Indicators'!$D$52)=TRUE,'Assume|Quant Indicators'!$D$52,IF(OR(H31&lt;&gt;"",S31&lt;&gt;""),'Assume|Quant Indicators'!$D$53,""))</f>
        <v>Yes</v>
      </c>
    </row>
    <row r="32" spans="1:26" ht="36" x14ac:dyDescent="0.25">
      <c r="A32" s="35"/>
      <c r="B32" s="36">
        <v>27</v>
      </c>
      <c r="C32" s="108" t="e">
        <f>+'7 CAP.Technical'!#REF!</f>
        <v>#REF!</v>
      </c>
      <c r="D32" s="108" t="e">
        <f>+D31</f>
        <v>#REF!</v>
      </c>
      <c r="E32" s="37" t="e">
        <f>+'7 CAP.Technical'!#REF!</f>
        <v>#REF!</v>
      </c>
      <c r="F32" s="108" t="str">
        <f>+IFERROR(INDEX('7 CAP.Technical'!#REF!,MATCH(E32,'7 CAP.Technical'!#REF!,0),MATCH(INDEX('7 CAP.Technical'!#REF!,MATCH(E32,'7 CAP.Technical'!#REF!,0)),'7 CAP.Technical'!#REF!,0)),"")</f>
        <v/>
      </c>
      <c r="G32" s="108" t="str">
        <f>+IFERROR(INDEX('7 CAP.Technical'!#REF!,MATCH(E32,'7 CAP.Technical'!#REF!,0),MATCH(INDEX('7 CAP.Technical'!#REF!,MATCH(E32,'7 CAP.Technical'!#REF!,0)),'7 CAP.Technical'!#REF!,0)),"")</f>
        <v/>
      </c>
      <c r="H32" s="161" t="str">
        <f>+IF(F32&lt;&gt;G32,'Assume|Quant Indicators'!$D$52,IF(AND(F32&lt;&gt;"",G32&lt;&gt;""),'Assume|Quant Indicators'!$D$53,""))</f>
        <v/>
      </c>
      <c r="I32" s="192"/>
      <c r="J32" s="165"/>
      <c r="K32" s="165"/>
      <c r="L32" s="165"/>
      <c r="M32" s="170" t="str">
        <f t="shared" si="0"/>
        <v/>
      </c>
      <c r="N32" s="107">
        <f t="shared" si="1"/>
        <v>0</v>
      </c>
      <c r="O32" s="108" t="e">
        <f>+IF(INDEX('7 CAP.Technical'!#REF!,MATCH(E32,'7 CAP.Technical'!#REF!,0))="No","",INDEX('7 CAP.Technical'!#REF!,MATCH(E32,'7 CAP.Technical'!#REF!,0)))</f>
        <v>#REF!</v>
      </c>
      <c r="P32" s="108" t="e">
        <f>+IF(INDEX('7 CAP.Technical'!#REF!,MATCH(E32,'7 CAP.Technical'!#REF!,0))="No","",INDEX('7 CAP.Technical'!#REF!,MATCH(E32,'7 CAP.Technical'!#REF!,0)))</f>
        <v>#REF!</v>
      </c>
      <c r="Q32" s="108" t="e">
        <f>+IF(INDEX('7 CAP.Technical'!#REF!,MATCH(E32,'7 CAP.Technical'!#REF!,0))="No","",INDEX('7 CAP.Technical'!#REF!,MATCH(E32,'7 CAP.Technical'!#REF!,0)))</f>
        <v>#REF!</v>
      </c>
      <c r="R32" s="108" t="e">
        <f>+IF(INDEX('7 CAP.Technical'!#REF!,MATCH(E32,'7 CAP.Technical'!#REF!,0))="No","",INDEX('7 CAP.Technical'!#REF!,MATCH(E32,'7 CAP.Technical'!#REF!,0)))</f>
        <v>#REF!</v>
      </c>
      <c r="S32" s="161" t="str">
        <f>+IF(COUNTIF(O32:R32,"")=4,'Assume|Quant Indicators'!$D$53,'Assume|Quant Indicators'!$D$52)</f>
        <v>Yes</v>
      </c>
      <c r="T32" s="192"/>
      <c r="U32" s="165"/>
      <c r="V32" s="165"/>
      <c r="W32" s="165"/>
      <c r="X32" s="170" t="str">
        <f t="shared" si="2"/>
        <v/>
      </c>
      <c r="Y32" s="107">
        <f t="shared" si="3"/>
        <v>0</v>
      </c>
      <c r="Z32" s="161" t="str">
        <f>+IF(OR(H32='Assume|Quant Indicators'!$D$52,S32='Assume|Quant Indicators'!$D$52)=TRUE,'Assume|Quant Indicators'!$D$52,IF(OR(H32&lt;&gt;"",S32&lt;&gt;""),'Assume|Quant Indicators'!$D$53,""))</f>
        <v>Yes</v>
      </c>
    </row>
    <row r="33" spans="1:26" ht="36" x14ac:dyDescent="0.25">
      <c r="A33" s="35"/>
      <c r="B33" s="36">
        <v>28</v>
      </c>
      <c r="C33" s="108" t="e">
        <f>+'7 CAP.Technical'!#REF!</f>
        <v>#REF!</v>
      </c>
      <c r="D33" s="108" t="e">
        <f>+D31</f>
        <v>#REF!</v>
      </c>
      <c r="E33" s="37" t="e">
        <f>+'7 CAP.Technical'!#REF!</f>
        <v>#REF!</v>
      </c>
      <c r="F33" s="108" t="str">
        <f>+IFERROR(INDEX('7 CAP.Technical'!#REF!,MATCH(E33,'7 CAP.Technical'!#REF!,0),MATCH(INDEX('7 CAP.Technical'!#REF!,MATCH(E33,'7 CAP.Technical'!#REF!,0)),'7 CAP.Technical'!#REF!,0)),"")</f>
        <v/>
      </c>
      <c r="G33" s="108" t="str">
        <f>+IFERROR(INDEX('7 CAP.Technical'!#REF!,MATCH(E33,'7 CAP.Technical'!#REF!,0),MATCH(INDEX('7 CAP.Technical'!#REF!,MATCH(E33,'7 CAP.Technical'!#REF!,0)),'7 CAP.Technical'!#REF!,0)),"")</f>
        <v/>
      </c>
      <c r="H33" s="161" t="str">
        <f>+IF(F33&lt;&gt;G33,'Assume|Quant Indicators'!$D$52,IF(AND(F33&lt;&gt;"",G33&lt;&gt;""),'Assume|Quant Indicators'!$D$53,""))</f>
        <v/>
      </c>
      <c r="I33" s="192"/>
      <c r="J33" s="165"/>
      <c r="K33" s="165"/>
      <c r="L33" s="165"/>
      <c r="M33" s="170" t="str">
        <f t="shared" si="0"/>
        <v/>
      </c>
      <c r="N33" s="107">
        <f t="shared" si="1"/>
        <v>0</v>
      </c>
      <c r="O33" s="108" t="e">
        <f>+IF(INDEX('7 CAP.Technical'!#REF!,MATCH(E33,'7 CAP.Technical'!#REF!,0))="No","",INDEX('7 CAP.Technical'!#REF!,MATCH(E33,'7 CAP.Technical'!#REF!,0)))</f>
        <v>#REF!</v>
      </c>
      <c r="P33" s="108" t="e">
        <f>+IF(INDEX('7 CAP.Technical'!#REF!,MATCH(E33,'7 CAP.Technical'!#REF!,0))="No","",INDEX('7 CAP.Technical'!#REF!,MATCH(E33,'7 CAP.Technical'!#REF!,0)))</f>
        <v>#REF!</v>
      </c>
      <c r="Q33" s="108" t="e">
        <f>+IF(INDEX('7 CAP.Technical'!#REF!,MATCH(E33,'7 CAP.Technical'!#REF!,0))="No","",INDEX('7 CAP.Technical'!#REF!,MATCH(E33,'7 CAP.Technical'!#REF!,0)))</f>
        <v>#REF!</v>
      </c>
      <c r="R33" s="108" t="e">
        <f>+IF(INDEX('7 CAP.Technical'!#REF!,MATCH(E33,'7 CAP.Technical'!#REF!,0))="No","",INDEX('7 CAP.Technical'!#REF!,MATCH(E33,'7 CAP.Technical'!#REF!,0)))</f>
        <v>#REF!</v>
      </c>
      <c r="S33" s="161" t="str">
        <f>+IF(COUNTIF(O33:R33,"")=4,'Assume|Quant Indicators'!$D$53,'Assume|Quant Indicators'!$D$52)</f>
        <v>Yes</v>
      </c>
      <c r="T33" s="192"/>
      <c r="U33" s="165"/>
      <c r="V33" s="165"/>
      <c r="W33" s="165"/>
      <c r="X33" s="170" t="str">
        <f t="shared" si="2"/>
        <v/>
      </c>
      <c r="Y33" s="107">
        <f t="shared" si="3"/>
        <v>0</v>
      </c>
      <c r="Z33" s="161" t="str">
        <f>+IF(OR(H33='Assume|Quant Indicators'!$D$52,S33='Assume|Quant Indicators'!$D$52)=TRUE,'Assume|Quant Indicators'!$D$52,IF(OR(H33&lt;&gt;"",S33&lt;&gt;""),'Assume|Quant Indicators'!$D$53,""))</f>
        <v>Yes</v>
      </c>
    </row>
    <row r="34" spans="1:26" ht="36" x14ac:dyDescent="0.25">
      <c r="A34" s="35"/>
      <c r="B34" s="36">
        <v>29</v>
      </c>
      <c r="C34" s="108" t="e">
        <f>+'7 CAP.Technical'!#REF!</f>
        <v>#REF!</v>
      </c>
      <c r="D34" s="108" t="e">
        <f>+D31</f>
        <v>#REF!</v>
      </c>
      <c r="E34" s="37" t="e">
        <f>+'7 CAP.Technical'!#REF!</f>
        <v>#REF!</v>
      </c>
      <c r="F34" s="108" t="str">
        <f>+IFERROR(INDEX('7 CAP.Technical'!#REF!,MATCH(E34,'7 CAP.Technical'!#REF!,0),MATCH(INDEX('7 CAP.Technical'!#REF!,MATCH(E34,'7 CAP.Technical'!#REF!,0)),'7 CAP.Technical'!#REF!,0)),"")</f>
        <v/>
      </c>
      <c r="G34" s="108" t="str">
        <f>+IFERROR(INDEX('7 CAP.Technical'!#REF!,MATCH(E34,'7 CAP.Technical'!#REF!,0),MATCH(INDEX('7 CAP.Technical'!#REF!,MATCH(E34,'7 CAP.Technical'!#REF!,0)),'7 CAP.Technical'!#REF!,0)),"")</f>
        <v/>
      </c>
      <c r="H34" s="161" t="str">
        <f>+IF(F34&lt;&gt;G34,'Assume|Quant Indicators'!$D$52,IF(AND(F34&lt;&gt;"",G34&lt;&gt;""),'Assume|Quant Indicators'!$D$53,""))</f>
        <v/>
      </c>
      <c r="I34" s="192"/>
      <c r="J34" s="165"/>
      <c r="K34" s="165"/>
      <c r="L34" s="165"/>
      <c r="M34" s="170" t="str">
        <f t="shared" si="0"/>
        <v/>
      </c>
      <c r="N34" s="107">
        <f t="shared" si="1"/>
        <v>0</v>
      </c>
      <c r="O34" s="108" t="e">
        <f>+IF(INDEX('7 CAP.Technical'!#REF!,MATCH(E34,'7 CAP.Technical'!#REF!,0))="No","",INDEX('7 CAP.Technical'!#REF!,MATCH(E34,'7 CAP.Technical'!#REF!,0)))</f>
        <v>#REF!</v>
      </c>
      <c r="P34" s="108" t="e">
        <f>+IF(INDEX('7 CAP.Technical'!#REF!,MATCH(E34,'7 CAP.Technical'!#REF!,0))="No","",INDEX('7 CAP.Technical'!#REF!,MATCH(E34,'7 CAP.Technical'!#REF!,0)))</f>
        <v>#REF!</v>
      </c>
      <c r="Q34" s="108" t="e">
        <f>+IF(INDEX('7 CAP.Technical'!#REF!,MATCH(E34,'7 CAP.Technical'!#REF!,0))="No","",INDEX('7 CAP.Technical'!#REF!,MATCH(E34,'7 CAP.Technical'!#REF!,0)))</f>
        <v>#REF!</v>
      </c>
      <c r="R34" s="108" t="e">
        <f>+IF(INDEX('7 CAP.Technical'!#REF!,MATCH(E34,'7 CAP.Technical'!#REF!,0))="No","",INDEX('7 CAP.Technical'!#REF!,MATCH(E34,'7 CAP.Technical'!#REF!,0)))</f>
        <v>#REF!</v>
      </c>
      <c r="S34" s="161" t="str">
        <f>+IF(COUNTIF(O34:R34,"")=4,'Assume|Quant Indicators'!$D$53,'Assume|Quant Indicators'!$D$52)</f>
        <v>Yes</v>
      </c>
      <c r="T34" s="192"/>
      <c r="U34" s="165"/>
      <c r="V34" s="165"/>
      <c r="W34" s="165"/>
      <c r="X34" s="170" t="str">
        <f t="shared" si="2"/>
        <v/>
      </c>
      <c r="Y34" s="107">
        <f t="shared" si="3"/>
        <v>0</v>
      </c>
      <c r="Z34" s="161" t="str">
        <f>+IF(OR(H34='Assume|Quant Indicators'!$D$52,S34='Assume|Quant Indicators'!$D$52)=TRUE,'Assume|Quant Indicators'!$D$52,IF(OR(H34&lt;&gt;"",S34&lt;&gt;""),'Assume|Quant Indicators'!$D$53,""))</f>
        <v>Yes</v>
      </c>
    </row>
    <row r="35" spans="1:26" ht="36" x14ac:dyDescent="0.25">
      <c r="A35" s="35"/>
      <c r="B35" s="36">
        <v>30</v>
      </c>
      <c r="C35" s="108" t="e">
        <f>+'7 CAP.Technical'!#REF!</f>
        <v>#REF!</v>
      </c>
      <c r="D35" s="108" t="e">
        <f>+D31</f>
        <v>#REF!</v>
      </c>
      <c r="E35" s="37" t="e">
        <f>+'7 CAP.Technical'!#REF!</f>
        <v>#REF!</v>
      </c>
      <c r="F35" s="108" t="str">
        <f>+IFERROR(INDEX('7 CAP.Technical'!#REF!,MATCH(E35,'7 CAP.Technical'!#REF!,0),MATCH(INDEX('7 CAP.Technical'!#REF!,MATCH(E35,'7 CAP.Technical'!#REF!,0)),'7 CAP.Technical'!#REF!,0)),"")</f>
        <v/>
      </c>
      <c r="G35" s="108" t="str">
        <f>+IFERROR(INDEX('7 CAP.Technical'!#REF!,MATCH(E35,'7 CAP.Technical'!#REF!,0),MATCH(INDEX('7 CAP.Technical'!#REF!,MATCH(E35,'7 CAP.Technical'!#REF!,0)),'7 CAP.Technical'!#REF!,0)),"")</f>
        <v/>
      </c>
      <c r="H35" s="161" t="str">
        <f>+IF(F35&lt;&gt;G35,'Assume|Quant Indicators'!$D$52,IF(AND(F35&lt;&gt;"",G35&lt;&gt;""),'Assume|Quant Indicators'!$D$53,""))</f>
        <v/>
      </c>
      <c r="I35" s="192"/>
      <c r="J35" s="165"/>
      <c r="K35" s="165"/>
      <c r="L35" s="165"/>
      <c r="M35" s="170" t="str">
        <f t="shared" si="0"/>
        <v/>
      </c>
      <c r="N35" s="107">
        <f t="shared" si="1"/>
        <v>0</v>
      </c>
      <c r="O35" s="108" t="e">
        <f>+IF(INDEX('7 CAP.Technical'!#REF!,MATCH(E35,'7 CAP.Technical'!#REF!,0))="No","",INDEX('7 CAP.Technical'!#REF!,MATCH(E35,'7 CAP.Technical'!#REF!,0)))</f>
        <v>#REF!</v>
      </c>
      <c r="P35" s="108" t="e">
        <f>+IF(INDEX('7 CAP.Technical'!#REF!,MATCH(E35,'7 CAP.Technical'!#REF!,0))="No","",INDEX('7 CAP.Technical'!#REF!,MATCH(E35,'7 CAP.Technical'!#REF!,0)))</f>
        <v>#REF!</v>
      </c>
      <c r="Q35" s="108" t="e">
        <f>+IF(INDEX('7 CAP.Technical'!#REF!,MATCH(E35,'7 CAP.Technical'!#REF!,0))="No","",INDEX('7 CAP.Technical'!#REF!,MATCH(E35,'7 CAP.Technical'!#REF!,0)))</f>
        <v>#REF!</v>
      </c>
      <c r="R35" s="108" t="e">
        <f>+IF(INDEX('7 CAP.Technical'!#REF!,MATCH(E35,'7 CAP.Technical'!#REF!,0))="No","",INDEX('7 CAP.Technical'!#REF!,MATCH(E35,'7 CAP.Technical'!#REF!,0)))</f>
        <v>#REF!</v>
      </c>
      <c r="S35" s="161" t="str">
        <f>+IF(COUNTIF(O35:R35,"")=4,'Assume|Quant Indicators'!$D$53,'Assume|Quant Indicators'!$D$52)</f>
        <v>Yes</v>
      </c>
      <c r="T35" s="192"/>
      <c r="U35" s="165"/>
      <c r="V35" s="165"/>
      <c r="W35" s="165"/>
      <c r="X35" s="170" t="str">
        <f t="shared" si="2"/>
        <v/>
      </c>
      <c r="Y35" s="107">
        <f t="shared" si="3"/>
        <v>0</v>
      </c>
      <c r="Z35" s="161" t="str">
        <f>+IF(OR(H35='Assume|Quant Indicators'!$D$52,S35='Assume|Quant Indicators'!$D$52)=TRUE,'Assume|Quant Indicators'!$D$52,IF(OR(H35&lt;&gt;"",S35&lt;&gt;""),'Assume|Quant Indicators'!$D$53,""))</f>
        <v>Yes</v>
      </c>
    </row>
    <row r="36" spans="1:26" ht="36" x14ac:dyDescent="0.25">
      <c r="A36" s="35"/>
      <c r="B36" s="36">
        <v>31</v>
      </c>
      <c r="C36" s="108" t="e">
        <f>+'7 CAP.Technical'!#REF!</f>
        <v>#REF!</v>
      </c>
      <c r="D36" s="108" t="e">
        <f>+'7 CAP.Technical'!#REF!</f>
        <v>#REF!</v>
      </c>
      <c r="E36" s="37" t="e">
        <f>+'7 CAP.Technical'!#REF!</f>
        <v>#REF!</v>
      </c>
      <c r="F36" s="108" t="str">
        <f>+IFERROR(INDEX('7 CAP.Technical'!#REF!,MATCH(E36,'7 CAP.Technical'!#REF!,0),MATCH(INDEX('7 CAP.Technical'!#REF!,MATCH(E36,'7 CAP.Technical'!#REF!,0)),'7 CAP.Technical'!#REF!,0)),"")</f>
        <v/>
      </c>
      <c r="G36" s="108" t="str">
        <f>+IFERROR(INDEX('7 CAP.Technical'!#REF!,MATCH(E36,'7 CAP.Technical'!#REF!,0),MATCH(INDEX('7 CAP.Technical'!#REF!,MATCH(E36,'7 CAP.Technical'!#REF!,0)),'7 CAP.Technical'!#REF!,0)),"")</f>
        <v/>
      </c>
      <c r="H36" s="161" t="str">
        <f>+IF(F36&lt;&gt;G36,'Assume|Quant Indicators'!$D$52,IF(AND(F36&lt;&gt;"",G36&lt;&gt;""),'Assume|Quant Indicators'!$D$53,""))</f>
        <v/>
      </c>
      <c r="I36" s="192"/>
      <c r="J36" s="165"/>
      <c r="K36" s="165"/>
      <c r="L36" s="165"/>
      <c r="M36" s="170" t="str">
        <f t="shared" si="0"/>
        <v/>
      </c>
      <c r="N36" s="107">
        <f t="shared" si="1"/>
        <v>0</v>
      </c>
      <c r="O36" s="108" t="e">
        <f>+IF(INDEX('7 CAP.Technical'!#REF!,MATCH(E36,'7 CAP.Technical'!#REF!,0))="No","",INDEX('7 CAP.Technical'!#REF!,MATCH(E36,'7 CAP.Technical'!#REF!,0)))</f>
        <v>#REF!</v>
      </c>
      <c r="P36" s="108" t="e">
        <f>+IF(INDEX('7 CAP.Technical'!#REF!,MATCH(E36,'7 CAP.Technical'!#REF!,0))="No","",INDEX('7 CAP.Technical'!#REF!,MATCH(E36,'7 CAP.Technical'!#REF!,0)))</f>
        <v>#REF!</v>
      </c>
      <c r="Q36" s="108" t="e">
        <f>+IF(INDEX('7 CAP.Technical'!#REF!,MATCH(E36,'7 CAP.Technical'!#REF!,0))="No","",INDEX('7 CAP.Technical'!#REF!,MATCH(E36,'7 CAP.Technical'!#REF!,0)))</f>
        <v>#REF!</v>
      </c>
      <c r="R36" s="108" t="e">
        <f>+IF(INDEX('7 CAP.Technical'!#REF!,MATCH(E36,'7 CAP.Technical'!#REF!,0))="No","",INDEX('7 CAP.Technical'!#REF!,MATCH(E36,'7 CAP.Technical'!#REF!,0)))</f>
        <v>#REF!</v>
      </c>
      <c r="S36" s="161" t="str">
        <f>+IF(COUNTIF(O36:R36,"")=4,'Assume|Quant Indicators'!$D$53,'Assume|Quant Indicators'!$D$52)</f>
        <v>Yes</v>
      </c>
      <c r="T36" s="192"/>
      <c r="U36" s="165"/>
      <c r="V36" s="165"/>
      <c r="W36" s="165"/>
      <c r="X36" s="170" t="str">
        <f t="shared" si="2"/>
        <v/>
      </c>
      <c r="Y36" s="107">
        <f t="shared" si="3"/>
        <v>0</v>
      </c>
      <c r="Z36" s="161" t="str">
        <f>+IF(OR(H36='Assume|Quant Indicators'!$D$52,S36='Assume|Quant Indicators'!$D$52)=TRUE,'Assume|Quant Indicators'!$D$52,IF(OR(H36&lt;&gt;"",S36&lt;&gt;""),'Assume|Quant Indicators'!$D$53,""))</f>
        <v>Yes</v>
      </c>
    </row>
    <row r="37" spans="1:26" ht="36" x14ac:dyDescent="0.25">
      <c r="A37" s="35"/>
      <c r="B37" s="36">
        <v>32</v>
      </c>
      <c r="C37" s="108" t="e">
        <f>+'7 CAP.Technical'!#REF!</f>
        <v>#REF!</v>
      </c>
      <c r="D37" s="108" t="e">
        <f>+D36</f>
        <v>#REF!</v>
      </c>
      <c r="E37" s="37" t="e">
        <f>+'7 CAP.Technical'!#REF!</f>
        <v>#REF!</v>
      </c>
      <c r="F37" s="108" t="str">
        <f>+IFERROR(INDEX('7 CAP.Technical'!#REF!,MATCH(E37,'7 CAP.Technical'!#REF!,0),MATCH(INDEX('7 CAP.Technical'!#REF!,MATCH(E37,'7 CAP.Technical'!#REF!,0)),'7 CAP.Technical'!#REF!,0)),"")</f>
        <v/>
      </c>
      <c r="G37" s="108" t="str">
        <f>+IFERROR(INDEX('7 CAP.Technical'!#REF!,MATCH(E37,'7 CAP.Technical'!#REF!,0),MATCH(INDEX('7 CAP.Technical'!#REF!,MATCH(E37,'7 CAP.Technical'!#REF!,0)),'7 CAP.Technical'!#REF!,0)),"")</f>
        <v/>
      </c>
      <c r="H37" s="161" t="str">
        <f>+IF(F37&lt;&gt;G37,'Assume|Quant Indicators'!$D$52,IF(AND(F37&lt;&gt;"",G37&lt;&gt;""),'Assume|Quant Indicators'!$D$53,""))</f>
        <v/>
      </c>
      <c r="I37" s="192"/>
      <c r="J37" s="165"/>
      <c r="K37" s="165"/>
      <c r="L37" s="165"/>
      <c r="M37" s="170" t="str">
        <f t="shared" si="0"/>
        <v/>
      </c>
      <c r="N37" s="107">
        <f t="shared" si="1"/>
        <v>0</v>
      </c>
      <c r="O37" s="108" t="e">
        <f>+IF(INDEX('7 CAP.Technical'!#REF!,MATCH(E37,'7 CAP.Technical'!#REF!,0))="No","",INDEX('7 CAP.Technical'!#REF!,MATCH(E37,'7 CAP.Technical'!#REF!,0)))</f>
        <v>#REF!</v>
      </c>
      <c r="P37" s="108" t="e">
        <f>+IF(INDEX('7 CAP.Technical'!#REF!,MATCH(E37,'7 CAP.Technical'!#REF!,0))="No","",INDEX('7 CAP.Technical'!#REF!,MATCH(E37,'7 CAP.Technical'!#REF!,0)))</f>
        <v>#REF!</v>
      </c>
      <c r="Q37" s="108" t="e">
        <f>+IF(INDEX('7 CAP.Technical'!#REF!,MATCH(E37,'7 CAP.Technical'!#REF!,0))="No","",INDEX('7 CAP.Technical'!#REF!,MATCH(E37,'7 CAP.Technical'!#REF!,0)))</f>
        <v>#REF!</v>
      </c>
      <c r="R37" s="108" t="e">
        <f>+IF(INDEX('7 CAP.Technical'!#REF!,MATCH(E37,'7 CAP.Technical'!#REF!,0))="No","",INDEX('7 CAP.Technical'!#REF!,MATCH(E37,'7 CAP.Technical'!#REF!,0)))</f>
        <v>#REF!</v>
      </c>
      <c r="S37" s="161" t="str">
        <f>+IF(COUNTIF(O37:R37,"")=4,'Assume|Quant Indicators'!$D$53,'Assume|Quant Indicators'!$D$52)</f>
        <v>Yes</v>
      </c>
      <c r="T37" s="192"/>
      <c r="U37" s="165"/>
      <c r="V37" s="165"/>
      <c r="W37" s="165"/>
      <c r="X37" s="170" t="str">
        <f t="shared" si="2"/>
        <v/>
      </c>
      <c r="Y37" s="107">
        <f t="shared" si="3"/>
        <v>0</v>
      </c>
      <c r="Z37" s="161" t="str">
        <f>+IF(OR(H37='Assume|Quant Indicators'!$D$52,S37='Assume|Quant Indicators'!$D$52)=TRUE,'Assume|Quant Indicators'!$D$52,IF(OR(H37&lt;&gt;"",S37&lt;&gt;""),'Assume|Quant Indicators'!$D$53,""))</f>
        <v>Yes</v>
      </c>
    </row>
    <row r="38" spans="1:26" ht="36" x14ac:dyDescent="0.25">
      <c r="A38" s="35"/>
      <c r="B38" s="36">
        <v>33</v>
      </c>
      <c r="C38" s="108" t="e">
        <f>+'7 CAP.Technical'!#REF!</f>
        <v>#REF!</v>
      </c>
      <c r="D38" s="108" t="e">
        <f>+D36</f>
        <v>#REF!</v>
      </c>
      <c r="E38" s="37" t="e">
        <f>+'7 CAP.Technical'!#REF!</f>
        <v>#REF!</v>
      </c>
      <c r="F38" s="108" t="str">
        <f>+IFERROR(INDEX('7 CAP.Technical'!#REF!,MATCH(E38,'7 CAP.Technical'!#REF!,0),MATCH(INDEX('7 CAP.Technical'!#REF!,MATCH(E38,'7 CAP.Technical'!#REF!,0)),'7 CAP.Technical'!#REF!,0)),"")</f>
        <v/>
      </c>
      <c r="G38" s="108" t="str">
        <f>+IFERROR(INDEX('7 CAP.Technical'!#REF!,MATCH(E38,'7 CAP.Technical'!#REF!,0),MATCH(INDEX('7 CAP.Technical'!#REF!,MATCH(E38,'7 CAP.Technical'!#REF!,0)),'7 CAP.Technical'!#REF!,0)),"")</f>
        <v/>
      </c>
      <c r="H38" s="161" t="str">
        <f>+IF(F38&lt;&gt;G38,'Assume|Quant Indicators'!$D$52,IF(AND(F38&lt;&gt;"",G38&lt;&gt;""),'Assume|Quant Indicators'!$D$53,""))</f>
        <v/>
      </c>
      <c r="I38" s="192"/>
      <c r="J38" s="165"/>
      <c r="K38" s="165"/>
      <c r="L38" s="165"/>
      <c r="M38" s="170" t="str">
        <f t="shared" ref="M38:M69" si="4">+IF(N38&gt;=3,$AH$6,IF(N38&gt;0,$AH$7,""))</f>
        <v/>
      </c>
      <c r="N38" s="107">
        <f t="shared" ref="N38:N69" si="5">IF(I38=$AH$9, L38*$AK$5+(4-K38)*$AJ$5+J38*$AI$5, 0)</f>
        <v>0</v>
      </c>
      <c r="O38" s="108" t="e">
        <f>+IF(INDEX('7 CAP.Technical'!#REF!,MATCH(E38,'7 CAP.Technical'!#REF!,0))="No","",INDEX('7 CAP.Technical'!#REF!,MATCH(E38,'7 CAP.Technical'!#REF!,0)))</f>
        <v>#REF!</v>
      </c>
      <c r="P38" s="108" t="e">
        <f>+IF(INDEX('7 CAP.Technical'!#REF!,MATCH(E38,'7 CAP.Technical'!#REF!,0))="No","",INDEX('7 CAP.Technical'!#REF!,MATCH(E38,'7 CAP.Technical'!#REF!,0)))</f>
        <v>#REF!</v>
      </c>
      <c r="Q38" s="108" t="e">
        <f>+IF(INDEX('7 CAP.Technical'!#REF!,MATCH(E38,'7 CAP.Technical'!#REF!,0))="No","",INDEX('7 CAP.Technical'!#REF!,MATCH(E38,'7 CAP.Technical'!#REF!,0)))</f>
        <v>#REF!</v>
      </c>
      <c r="R38" s="108" t="e">
        <f>+IF(INDEX('7 CAP.Technical'!#REF!,MATCH(E38,'7 CAP.Technical'!#REF!,0))="No","",INDEX('7 CAP.Technical'!#REF!,MATCH(E38,'7 CAP.Technical'!#REF!,0)))</f>
        <v>#REF!</v>
      </c>
      <c r="S38" s="161" t="str">
        <f>+IF(COUNTIF(O38:R38,"")=4,'Assume|Quant Indicators'!$D$53,'Assume|Quant Indicators'!$D$52)</f>
        <v>Yes</v>
      </c>
      <c r="T38" s="192"/>
      <c r="U38" s="165"/>
      <c r="V38" s="165"/>
      <c r="W38" s="165"/>
      <c r="X38" s="170" t="str">
        <f t="shared" si="2"/>
        <v/>
      </c>
      <c r="Y38" s="107">
        <f t="shared" ref="Y38:Y69" si="6">IF(T38=$AH$9, W38*$AK$5+(4-V38)*$AJ$5+U38*$AI$5, 0)</f>
        <v>0</v>
      </c>
      <c r="Z38" s="161" t="str">
        <f>+IF(OR(H38='Assume|Quant Indicators'!$D$52,S38='Assume|Quant Indicators'!$D$52)=TRUE,'Assume|Quant Indicators'!$D$52,IF(OR(H38&lt;&gt;"",S38&lt;&gt;""),'Assume|Quant Indicators'!$D$53,""))</f>
        <v>Yes</v>
      </c>
    </row>
    <row r="39" spans="1:26" ht="36" x14ac:dyDescent="0.25">
      <c r="A39" s="35"/>
      <c r="B39" s="36">
        <v>34</v>
      </c>
      <c r="C39" s="108" t="e">
        <f>+'7 CAP.Technical'!#REF!</f>
        <v>#REF!</v>
      </c>
      <c r="D39" s="108" t="e">
        <f>+D36</f>
        <v>#REF!</v>
      </c>
      <c r="E39" s="37" t="e">
        <f>+'7 CAP.Technical'!#REF!</f>
        <v>#REF!</v>
      </c>
      <c r="F39" s="108" t="str">
        <f>+IFERROR(INDEX('7 CAP.Technical'!#REF!,MATCH(E39,'7 CAP.Technical'!#REF!,0),MATCH(INDEX('7 CAP.Technical'!#REF!,MATCH(E39,'7 CAP.Technical'!#REF!,0)),'7 CAP.Technical'!#REF!,0)),"")</f>
        <v/>
      </c>
      <c r="G39" s="108" t="str">
        <f>+IFERROR(INDEX('7 CAP.Technical'!#REF!,MATCH(E39,'7 CAP.Technical'!#REF!,0),MATCH(INDEX('7 CAP.Technical'!#REF!,MATCH(E39,'7 CAP.Technical'!#REF!,0)),'7 CAP.Technical'!#REF!,0)),"")</f>
        <v/>
      </c>
      <c r="H39" s="161" t="str">
        <f>+IF(F39&lt;&gt;G39,'Assume|Quant Indicators'!$D$52,IF(AND(F39&lt;&gt;"",G39&lt;&gt;""),'Assume|Quant Indicators'!$D$53,""))</f>
        <v/>
      </c>
      <c r="I39" s="192"/>
      <c r="J39" s="165"/>
      <c r="K39" s="165"/>
      <c r="L39" s="165"/>
      <c r="M39" s="170" t="str">
        <f t="shared" si="4"/>
        <v/>
      </c>
      <c r="N39" s="107">
        <f t="shared" si="5"/>
        <v>0</v>
      </c>
      <c r="O39" s="108" t="e">
        <f>+IF(INDEX('7 CAP.Technical'!#REF!,MATCH(E39,'7 CAP.Technical'!#REF!,0))="No","",INDEX('7 CAP.Technical'!#REF!,MATCH(E39,'7 CAP.Technical'!#REF!,0)))</f>
        <v>#REF!</v>
      </c>
      <c r="P39" s="108" t="e">
        <f>+IF(INDEX('7 CAP.Technical'!#REF!,MATCH(E39,'7 CAP.Technical'!#REF!,0))="No","",INDEX('7 CAP.Technical'!#REF!,MATCH(E39,'7 CAP.Technical'!#REF!,0)))</f>
        <v>#REF!</v>
      </c>
      <c r="Q39" s="108" t="e">
        <f>+IF(INDEX('7 CAP.Technical'!#REF!,MATCH(E39,'7 CAP.Technical'!#REF!,0))="No","",INDEX('7 CAP.Technical'!#REF!,MATCH(E39,'7 CAP.Technical'!#REF!,0)))</f>
        <v>#REF!</v>
      </c>
      <c r="R39" s="108" t="e">
        <f>+IF(INDEX('7 CAP.Technical'!#REF!,MATCH(E39,'7 CAP.Technical'!#REF!,0))="No","",INDEX('7 CAP.Technical'!#REF!,MATCH(E39,'7 CAP.Technical'!#REF!,0)))</f>
        <v>#REF!</v>
      </c>
      <c r="S39" s="161" t="str">
        <f>+IF(COUNTIF(O39:R39,"")=4,'Assume|Quant Indicators'!$D$53,'Assume|Quant Indicators'!$D$52)</f>
        <v>Yes</v>
      </c>
      <c r="T39" s="192"/>
      <c r="U39" s="165"/>
      <c r="V39" s="165"/>
      <c r="W39" s="165"/>
      <c r="X39" s="170" t="str">
        <f t="shared" si="2"/>
        <v/>
      </c>
      <c r="Y39" s="107">
        <f t="shared" si="6"/>
        <v>0</v>
      </c>
      <c r="Z39" s="161" t="str">
        <f>+IF(OR(H39='Assume|Quant Indicators'!$D$52,S39='Assume|Quant Indicators'!$D$52)=TRUE,'Assume|Quant Indicators'!$D$52,IF(OR(H39&lt;&gt;"",S39&lt;&gt;""),'Assume|Quant Indicators'!$D$53,""))</f>
        <v>Yes</v>
      </c>
    </row>
    <row r="40" spans="1:26" ht="36" x14ac:dyDescent="0.25">
      <c r="A40" s="35"/>
      <c r="B40" s="36">
        <v>35</v>
      </c>
      <c r="C40" s="108" t="e">
        <f>+'7 CAP.Technical'!#REF!</f>
        <v>#REF!</v>
      </c>
      <c r="D40" s="108" t="e">
        <f>+D36</f>
        <v>#REF!</v>
      </c>
      <c r="E40" s="37" t="e">
        <f>+'7 CAP.Technical'!#REF!</f>
        <v>#REF!</v>
      </c>
      <c r="F40" s="108" t="str">
        <f>+IFERROR(INDEX('7 CAP.Technical'!#REF!,MATCH(E40,'7 CAP.Technical'!#REF!,0),MATCH(INDEX('7 CAP.Technical'!#REF!,MATCH(E40,'7 CAP.Technical'!#REF!,0)),'7 CAP.Technical'!#REF!,0)),"")</f>
        <v/>
      </c>
      <c r="G40" s="108" t="str">
        <f>+IFERROR(INDEX('7 CAP.Technical'!#REF!,MATCH(E40,'7 CAP.Technical'!#REF!,0),MATCH(INDEX('7 CAP.Technical'!#REF!,MATCH(E40,'7 CAP.Technical'!#REF!,0)),'7 CAP.Technical'!#REF!,0)),"")</f>
        <v/>
      </c>
      <c r="H40" s="161" t="str">
        <f>+IF(F40&lt;&gt;G40,'Assume|Quant Indicators'!$D$52,IF(AND(F40&lt;&gt;"",G40&lt;&gt;""),'Assume|Quant Indicators'!$D$53,""))</f>
        <v/>
      </c>
      <c r="I40" s="192"/>
      <c r="J40" s="165"/>
      <c r="K40" s="165"/>
      <c r="L40" s="165"/>
      <c r="M40" s="170" t="str">
        <f t="shared" si="4"/>
        <v/>
      </c>
      <c r="N40" s="107">
        <f t="shared" si="5"/>
        <v>0</v>
      </c>
      <c r="O40" s="108" t="e">
        <f>+IF(INDEX('7 CAP.Technical'!#REF!,MATCH(E40,'7 CAP.Technical'!#REF!,0))="No","",INDEX('7 CAP.Technical'!#REF!,MATCH(E40,'7 CAP.Technical'!#REF!,0)))</f>
        <v>#REF!</v>
      </c>
      <c r="P40" s="108" t="e">
        <f>+IF(INDEX('7 CAP.Technical'!#REF!,MATCH(E40,'7 CAP.Technical'!#REF!,0))="No","",INDEX('7 CAP.Technical'!#REF!,MATCH(E40,'7 CAP.Technical'!#REF!,0)))</f>
        <v>#REF!</v>
      </c>
      <c r="Q40" s="108" t="e">
        <f>+IF(INDEX('7 CAP.Technical'!#REF!,MATCH(E40,'7 CAP.Technical'!#REF!,0))="No","",INDEX('7 CAP.Technical'!#REF!,MATCH(E40,'7 CAP.Technical'!#REF!,0)))</f>
        <v>#REF!</v>
      </c>
      <c r="R40" s="108" t="e">
        <f>+IF(INDEX('7 CAP.Technical'!#REF!,MATCH(E40,'7 CAP.Technical'!#REF!,0))="No","",INDEX('7 CAP.Technical'!#REF!,MATCH(E40,'7 CAP.Technical'!#REF!,0)))</f>
        <v>#REF!</v>
      </c>
      <c r="S40" s="161" t="str">
        <f>+IF(COUNTIF(O40:R40,"")=4,'Assume|Quant Indicators'!$D$53,'Assume|Quant Indicators'!$D$52)</f>
        <v>Yes</v>
      </c>
      <c r="T40" s="192"/>
      <c r="U40" s="165"/>
      <c r="V40" s="165"/>
      <c r="W40" s="165"/>
      <c r="X40" s="170" t="str">
        <f t="shared" si="2"/>
        <v/>
      </c>
      <c r="Y40" s="107">
        <f t="shared" si="6"/>
        <v>0</v>
      </c>
      <c r="Z40" s="161" t="str">
        <f>+IF(OR(H40='Assume|Quant Indicators'!$D$52,S40='Assume|Quant Indicators'!$D$52)=TRUE,'Assume|Quant Indicators'!$D$52,IF(OR(H40&lt;&gt;"",S40&lt;&gt;""),'Assume|Quant Indicators'!$D$53,""))</f>
        <v>Yes</v>
      </c>
    </row>
    <row r="41" spans="1:26" ht="36" x14ac:dyDescent="0.25">
      <c r="A41" s="35"/>
      <c r="B41" s="36">
        <v>36</v>
      </c>
      <c r="C41" s="108" t="e">
        <f>+'7 CAP.Technical'!#REF!</f>
        <v>#REF!</v>
      </c>
      <c r="D41" s="108" t="e">
        <f>+D36</f>
        <v>#REF!</v>
      </c>
      <c r="E41" s="37" t="e">
        <f>+'7 CAP.Technical'!#REF!</f>
        <v>#REF!</v>
      </c>
      <c r="F41" s="108" t="str">
        <f>+IFERROR(INDEX('7 CAP.Technical'!#REF!,MATCH(E41,'7 CAP.Technical'!#REF!,0),MATCH(INDEX('7 CAP.Technical'!#REF!,MATCH(E41,'7 CAP.Technical'!#REF!,0)),'7 CAP.Technical'!#REF!,0)),"")</f>
        <v/>
      </c>
      <c r="G41" s="108" t="str">
        <f>+IFERROR(INDEX('7 CAP.Technical'!#REF!,MATCH(E41,'7 CAP.Technical'!#REF!,0),MATCH(INDEX('7 CAP.Technical'!#REF!,MATCH(E41,'7 CAP.Technical'!#REF!,0)),'7 CAP.Technical'!#REF!,0)),"")</f>
        <v/>
      </c>
      <c r="H41" s="161" t="str">
        <f>+IF(F41&lt;&gt;G41,'Assume|Quant Indicators'!$D$52,IF(AND(F41&lt;&gt;"",G41&lt;&gt;""),'Assume|Quant Indicators'!$D$53,""))</f>
        <v/>
      </c>
      <c r="I41" s="192"/>
      <c r="J41" s="165"/>
      <c r="K41" s="165"/>
      <c r="L41" s="165"/>
      <c r="M41" s="170" t="str">
        <f t="shared" si="4"/>
        <v/>
      </c>
      <c r="N41" s="107">
        <f t="shared" si="5"/>
        <v>0</v>
      </c>
      <c r="O41" s="108" t="e">
        <f>+IF(INDEX('7 CAP.Technical'!#REF!,MATCH(E41,'7 CAP.Technical'!#REF!,0))="No","",INDEX('7 CAP.Technical'!#REF!,MATCH(E41,'7 CAP.Technical'!#REF!,0)))</f>
        <v>#REF!</v>
      </c>
      <c r="P41" s="108" t="e">
        <f>+IF(INDEX('7 CAP.Technical'!#REF!,MATCH(E41,'7 CAP.Technical'!#REF!,0))="No","",INDEX('7 CAP.Technical'!#REF!,MATCH(E41,'7 CAP.Technical'!#REF!,0)))</f>
        <v>#REF!</v>
      </c>
      <c r="Q41" s="108" t="e">
        <f>+IF(INDEX('7 CAP.Technical'!#REF!,MATCH(E41,'7 CAP.Technical'!#REF!,0))="No","",INDEX('7 CAP.Technical'!#REF!,MATCH(E41,'7 CAP.Technical'!#REF!,0)))</f>
        <v>#REF!</v>
      </c>
      <c r="R41" s="108" t="e">
        <f>+IF(INDEX('7 CAP.Technical'!#REF!,MATCH(E41,'7 CAP.Technical'!#REF!,0))="No","",INDEX('7 CAP.Technical'!#REF!,MATCH(E41,'7 CAP.Technical'!#REF!,0)))</f>
        <v>#REF!</v>
      </c>
      <c r="S41" s="161" t="str">
        <f>+IF(COUNTIF(O41:R41,"")=4,'Assume|Quant Indicators'!$D$53,'Assume|Quant Indicators'!$D$52)</f>
        <v>Yes</v>
      </c>
      <c r="T41" s="192"/>
      <c r="U41" s="165"/>
      <c r="V41" s="165"/>
      <c r="W41" s="165"/>
      <c r="X41" s="170" t="str">
        <f t="shared" si="2"/>
        <v/>
      </c>
      <c r="Y41" s="107">
        <f t="shared" si="6"/>
        <v>0</v>
      </c>
      <c r="Z41" s="161" t="str">
        <f>+IF(OR(H41='Assume|Quant Indicators'!$D$52,S41='Assume|Quant Indicators'!$D$52)=TRUE,'Assume|Quant Indicators'!$D$52,IF(OR(H41&lt;&gt;"",S41&lt;&gt;""),'Assume|Quant Indicators'!$D$53,""))</f>
        <v>Yes</v>
      </c>
    </row>
    <row r="42" spans="1:26" ht="36" x14ac:dyDescent="0.25">
      <c r="A42" s="35"/>
      <c r="B42" s="36">
        <v>37</v>
      </c>
      <c r="C42" s="108" t="e">
        <f>+'7 CAP.Technical'!#REF!</f>
        <v>#REF!</v>
      </c>
      <c r="D42" s="108" t="e">
        <f>+D36</f>
        <v>#REF!</v>
      </c>
      <c r="E42" s="37" t="e">
        <f>+'7 CAP.Technical'!#REF!</f>
        <v>#REF!</v>
      </c>
      <c r="F42" s="108" t="str">
        <f>+IFERROR(INDEX('7 CAP.Technical'!#REF!,MATCH(E42,'7 CAP.Technical'!#REF!,0),MATCH(INDEX('7 CAP.Technical'!#REF!,MATCH(E42,'7 CAP.Technical'!#REF!,0)),'7 CAP.Technical'!#REF!,0)),"")</f>
        <v/>
      </c>
      <c r="G42" s="108" t="str">
        <f>+IFERROR(INDEX('7 CAP.Technical'!#REF!,MATCH(E42,'7 CAP.Technical'!#REF!,0),MATCH(INDEX('7 CAP.Technical'!#REF!,MATCH(E42,'7 CAP.Technical'!#REF!,0)),'7 CAP.Technical'!#REF!,0)),"")</f>
        <v/>
      </c>
      <c r="H42" s="161" t="str">
        <f>+IF(F42&lt;&gt;G42,'Assume|Quant Indicators'!$D$52,IF(AND(F42&lt;&gt;"",G42&lt;&gt;""),'Assume|Quant Indicators'!$D$53,""))</f>
        <v/>
      </c>
      <c r="I42" s="192"/>
      <c r="J42" s="165"/>
      <c r="K42" s="165"/>
      <c r="L42" s="165"/>
      <c r="M42" s="170" t="str">
        <f t="shared" si="4"/>
        <v/>
      </c>
      <c r="N42" s="107">
        <f t="shared" si="5"/>
        <v>0</v>
      </c>
      <c r="O42" s="108" t="e">
        <f>+IF(INDEX('7 CAP.Technical'!#REF!,MATCH(E42,'7 CAP.Technical'!#REF!,0))="No","",INDEX('7 CAP.Technical'!#REF!,MATCH(E42,'7 CAP.Technical'!#REF!,0)))</f>
        <v>#REF!</v>
      </c>
      <c r="P42" s="108" t="e">
        <f>+IF(INDEX('7 CAP.Technical'!#REF!,MATCH(E42,'7 CAP.Technical'!#REF!,0))="No","",INDEX('7 CAP.Technical'!#REF!,MATCH(E42,'7 CAP.Technical'!#REF!,0)))</f>
        <v>#REF!</v>
      </c>
      <c r="Q42" s="108" t="e">
        <f>+IF(INDEX('7 CAP.Technical'!#REF!,MATCH(E42,'7 CAP.Technical'!#REF!,0))="No","",INDEX('7 CAP.Technical'!#REF!,MATCH(E42,'7 CAP.Technical'!#REF!,0)))</f>
        <v>#REF!</v>
      </c>
      <c r="R42" s="108" t="e">
        <f>+IF(INDEX('7 CAP.Technical'!#REF!,MATCH(E42,'7 CAP.Technical'!#REF!,0))="No","",INDEX('7 CAP.Technical'!#REF!,MATCH(E42,'7 CAP.Technical'!#REF!,0)))</f>
        <v>#REF!</v>
      </c>
      <c r="S42" s="161" t="str">
        <f>+IF(COUNTIF(O42:R42,"")=4,'Assume|Quant Indicators'!$D$53,'Assume|Quant Indicators'!$D$52)</f>
        <v>Yes</v>
      </c>
      <c r="T42" s="192"/>
      <c r="U42" s="165"/>
      <c r="V42" s="165"/>
      <c r="W42" s="165"/>
      <c r="X42" s="170" t="str">
        <f t="shared" si="2"/>
        <v/>
      </c>
      <c r="Y42" s="107">
        <f t="shared" si="6"/>
        <v>0</v>
      </c>
      <c r="Z42" s="161" t="str">
        <f>+IF(OR(H42='Assume|Quant Indicators'!$D$52,S42='Assume|Quant Indicators'!$D$52)=TRUE,'Assume|Quant Indicators'!$D$52,IF(OR(H42&lt;&gt;"",S42&lt;&gt;""),'Assume|Quant Indicators'!$D$53,""))</f>
        <v>Yes</v>
      </c>
    </row>
    <row r="43" spans="1:26" ht="36" x14ac:dyDescent="0.25">
      <c r="A43" s="35"/>
      <c r="B43" s="36">
        <v>38</v>
      </c>
      <c r="C43" s="108" t="e">
        <f>+'7 CAP.Technical'!#REF!</f>
        <v>#REF!</v>
      </c>
      <c r="D43" s="108" t="e">
        <f>+'7 CAP.Technical'!#REF!</f>
        <v>#REF!</v>
      </c>
      <c r="E43" s="37" t="e">
        <f>+'7 CAP.Technical'!#REF!</f>
        <v>#REF!</v>
      </c>
      <c r="F43" s="108" t="str">
        <f>+IFERROR(INDEX('7 CAP.Technical'!#REF!,MATCH(E43,'7 CAP.Technical'!#REF!,0),MATCH(INDEX('7 CAP.Technical'!#REF!,MATCH(E43,'7 CAP.Technical'!#REF!,0)),'7 CAP.Technical'!#REF!,0)),"")</f>
        <v/>
      </c>
      <c r="G43" s="108" t="str">
        <f>+IFERROR(INDEX('7 CAP.Technical'!#REF!,MATCH(E43,'7 CAP.Technical'!#REF!,0),MATCH(INDEX('7 CAP.Technical'!#REF!,MATCH(E43,'7 CAP.Technical'!#REF!,0)),'7 CAP.Technical'!#REF!,0)),"")</f>
        <v/>
      </c>
      <c r="H43" s="161" t="str">
        <f>+IF(F43&lt;&gt;G43,'Assume|Quant Indicators'!$D$52,IF(AND(F43&lt;&gt;"",G43&lt;&gt;""),'Assume|Quant Indicators'!$D$53,""))</f>
        <v/>
      </c>
      <c r="I43" s="192"/>
      <c r="J43" s="165"/>
      <c r="K43" s="165"/>
      <c r="L43" s="165"/>
      <c r="M43" s="170" t="str">
        <f t="shared" si="4"/>
        <v/>
      </c>
      <c r="N43" s="107">
        <f t="shared" si="5"/>
        <v>0</v>
      </c>
      <c r="O43" s="108" t="e">
        <f>+IF(INDEX('7 CAP.Technical'!#REF!,MATCH(E43,'7 CAP.Technical'!#REF!,0))="No","",INDEX('7 CAP.Technical'!#REF!,MATCH(E43,'7 CAP.Technical'!#REF!,0)))</f>
        <v>#REF!</v>
      </c>
      <c r="P43" s="108" t="e">
        <f>+IF(INDEX('7 CAP.Technical'!#REF!,MATCH(E43,'7 CAP.Technical'!#REF!,0))="No","",INDEX('7 CAP.Technical'!#REF!,MATCH(E43,'7 CAP.Technical'!#REF!,0)))</f>
        <v>#REF!</v>
      </c>
      <c r="Q43" s="108" t="e">
        <f>+IF(INDEX('7 CAP.Technical'!#REF!,MATCH(E43,'7 CAP.Technical'!#REF!,0))="No","",INDEX('7 CAP.Technical'!#REF!,MATCH(E43,'7 CAP.Technical'!#REF!,0)))</f>
        <v>#REF!</v>
      </c>
      <c r="R43" s="108" t="e">
        <f>+IF(INDEX('7 CAP.Technical'!#REF!,MATCH(E43,'7 CAP.Technical'!#REF!,0))="No","",INDEX('7 CAP.Technical'!#REF!,MATCH(E43,'7 CAP.Technical'!#REF!,0)))</f>
        <v>#REF!</v>
      </c>
      <c r="S43" s="161" t="str">
        <f>+IF(COUNTIF(O43:R43,"")=4,'Assume|Quant Indicators'!$D$53,'Assume|Quant Indicators'!$D$52)</f>
        <v>Yes</v>
      </c>
      <c r="T43" s="192"/>
      <c r="U43" s="165"/>
      <c r="V43" s="165"/>
      <c r="W43" s="165"/>
      <c r="X43" s="170" t="str">
        <f t="shared" si="2"/>
        <v/>
      </c>
      <c r="Y43" s="107">
        <f t="shared" si="6"/>
        <v>0</v>
      </c>
      <c r="Z43" s="161" t="str">
        <f>+IF(OR(H43='Assume|Quant Indicators'!$D$52,S43='Assume|Quant Indicators'!$D$52)=TRUE,'Assume|Quant Indicators'!$D$52,IF(OR(H43&lt;&gt;"",S43&lt;&gt;""),'Assume|Quant Indicators'!$D$53,""))</f>
        <v>Yes</v>
      </c>
    </row>
    <row r="44" spans="1:26" ht="36" x14ac:dyDescent="0.25">
      <c r="A44" s="35"/>
      <c r="B44" s="36">
        <v>39</v>
      </c>
      <c r="C44" s="108" t="e">
        <f>+'7 CAP.Technical'!#REF!</f>
        <v>#REF!</v>
      </c>
      <c r="D44" s="108" t="e">
        <f>+D43</f>
        <v>#REF!</v>
      </c>
      <c r="E44" s="37" t="e">
        <f>+'7 CAP.Technical'!#REF!</f>
        <v>#REF!</v>
      </c>
      <c r="F44" s="108" t="str">
        <f>+IFERROR(INDEX('7 CAP.Technical'!#REF!,MATCH(E44,'7 CAP.Technical'!#REF!,0),MATCH(INDEX('7 CAP.Technical'!#REF!,MATCH(E44,'7 CAP.Technical'!#REF!,0)),'7 CAP.Technical'!#REF!,0)),"")</f>
        <v/>
      </c>
      <c r="G44" s="108" t="str">
        <f>+IFERROR(INDEX('7 CAP.Technical'!#REF!,MATCH(E44,'7 CAP.Technical'!#REF!,0),MATCH(INDEX('7 CAP.Technical'!#REF!,MATCH(E44,'7 CAP.Technical'!#REF!,0)),'7 CAP.Technical'!#REF!,0)),"")</f>
        <v/>
      </c>
      <c r="H44" s="161" t="str">
        <f>+IF(F44&lt;&gt;G44,'Assume|Quant Indicators'!$D$52,IF(AND(F44&lt;&gt;"",G44&lt;&gt;""),'Assume|Quant Indicators'!$D$53,""))</f>
        <v/>
      </c>
      <c r="I44" s="192"/>
      <c r="J44" s="165"/>
      <c r="K44" s="165"/>
      <c r="L44" s="165"/>
      <c r="M44" s="170" t="str">
        <f t="shared" si="4"/>
        <v/>
      </c>
      <c r="N44" s="107">
        <f t="shared" si="5"/>
        <v>0</v>
      </c>
      <c r="O44" s="108" t="e">
        <f>+IF(INDEX('7 CAP.Technical'!#REF!,MATCH(E44,'7 CAP.Technical'!#REF!,0))="No","",INDEX('7 CAP.Technical'!#REF!,MATCH(E44,'7 CAP.Technical'!#REF!,0)))</f>
        <v>#REF!</v>
      </c>
      <c r="P44" s="108" t="e">
        <f>+IF(INDEX('7 CAP.Technical'!#REF!,MATCH(E44,'7 CAP.Technical'!#REF!,0))="No","",INDEX('7 CAP.Technical'!#REF!,MATCH(E44,'7 CAP.Technical'!#REF!,0)))</f>
        <v>#REF!</v>
      </c>
      <c r="Q44" s="108" t="e">
        <f>+IF(INDEX('7 CAP.Technical'!#REF!,MATCH(E44,'7 CAP.Technical'!#REF!,0))="No","",INDEX('7 CAP.Technical'!#REF!,MATCH(E44,'7 CAP.Technical'!#REF!,0)))</f>
        <v>#REF!</v>
      </c>
      <c r="R44" s="108" t="e">
        <f>+IF(INDEX('7 CAP.Technical'!#REF!,MATCH(E44,'7 CAP.Technical'!#REF!,0))="No","",INDEX('7 CAP.Technical'!#REF!,MATCH(E44,'7 CAP.Technical'!#REF!,0)))</f>
        <v>#REF!</v>
      </c>
      <c r="S44" s="161" t="str">
        <f>+IF(COUNTIF(O44:R44,"")=4,'Assume|Quant Indicators'!$D$53,'Assume|Quant Indicators'!$D$52)</f>
        <v>Yes</v>
      </c>
      <c r="T44" s="192"/>
      <c r="U44" s="165"/>
      <c r="V44" s="165"/>
      <c r="W44" s="165"/>
      <c r="X44" s="170" t="str">
        <f t="shared" si="2"/>
        <v/>
      </c>
      <c r="Y44" s="107">
        <f t="shared" si="6"/>
        <v>0</v>
      </c>
      <c r="Z44" s="161" t="str">
        <f>+IF(OR(H44='Assume|Quant Indicators'!$D$52,S44='Assume|Quant Indicators'!$D$52)=TRUE,'Assume|Quant Indicators'!$D$52,IF(OR(H44&lt;&gt;"",S44&lt;&gt;""),'Assume|Quant Indicators'!$D$53,""))</f>
        <v>Yes</v>
      </c>
    </row>
    <row r="45" spans="1:26" ht="36" x14ac:dyDescent="0.25">
      <c r="A45" s="35"/>
      <c r="B45" s="36">
        <v>40</v>
      </c>
      <c r="C45" s="108" t="e">
        <f>+'7 CAP.Technical'!#REF!</f>
        <v>#REF!</v>
      </c>
      <c r="D45" s="108" t="e">
        <f>+D43</f>
        <v>#REF!</v>
      </c>
      <c r="E45" s="37" t="e">
        <f>+'7 CAP.Technical'!#REF!</f>
        <v>#REF!</v>
      </c>
      <c r="F45" s="108" t="str">
        <f>+IFERROR(INDEX('7 CAP.Technical'!#REF!,MATCH(E45,'7 CAP.Technical'!#REF!,0),MATCH(INDEX('7 CAP.Technical'!#REF!,MATCH(E45,'7 CAP.Technical'!#REF!,0)),'7 CAP.Technical'!#REF!,0)),"")</f>
        <v/>
      </c>
      <c r="G45" s="108" t="str">
        <f>+IFERROR(INDEX('7 CAP.Technical'!#REF!,MATCH(E45,'7 CAP.Technical'!#REF!,0),MATCH(INDEX('7 CAP.Technical'!#REF!,MATCH(E45,'7 CAP.Technical'!#REF!,0)),'7 CAP.Technical'!#REF!,0)),"")</f>
        <v/>
      </c>
      <c r="H45" s="161" t="str">
        <f>+IF(F45&lt;&gt;G45,'Assume|Quant Indicators'!$D$52,IF(AND(F45&lt;&gt;"",G45&lt;&gt;""),'Assume|Quant Indicators'!$D$53,""))</f>
        <v/>
      </c>
      <c r="I45" s="192"/>
      <c r="J45" s="165"/>
      <c r="K45" s="165"/>
      <c r="L45" s="165"/>
      <c r="M45" s="170" t="str">
        <f t="shared" si="4"/>
        <v/>
      </c>
      <c r="N45" s="107">
        <f t="shared" si="5"/>
        <v>0</v>
      </c>
      <c r="O45" s="108" t="e">
        <f>+IF(INDEX('7 CAP.Technical'!#REF!,MATCH(E45,'7 CAP.Technical'!#REF!,0))="No","",INDEX('7 CAP.Technical'!#REF!,MATCH(E45,'7 CAP.Technical'!#REF!,0)))</f>
        <v>#REF!</v>
      </c>
      <c r="P45" s="108" t="e">
        <f>+IF(INDEX('7 CAP.Technical'!#REF!,MATCH(E45,'7 CAP.Technical'!#REF!,0))="No","",INDEX('7 CAP.Technical'!#REF!,MATCH(E45,'7 CAP.Technical'!#REF!,0)))</f>
        <v>#REF!</v>
      </c>
      <c r="Q45" s="108" t="e">
        <f>+IF(INDEX('7 CAP.Technical'!#REF!,MATCH(E45,'7 CAP.Technical'!#REF!,0))="No","",INDEX('7 CAP.Technical'!#REF!,MATCH(E45,'7 CAP.Technical'!#REF!,0)))</f>
        <v>#REF!</v>
      </c>
      <c r="R45" s="108" t="e">
        <f>+IF(INDEX('7 CAP.Technical'!#REF!,MATCH(E45,'7 CAP.Technical'!#REF!,0))="No","",INDEX('7 CAP.Technical'!#REF!,MATCH(E45,'7 CAP.Technical'!#REF!,0)))</f>
        <v>#REF!</v>
      </c>
      <c r="S45" s="161" t="str">
        <f>+IF(COUNTIF(O45:R45,"")=4,'Assume|Quant Indicators'!$D$53,'Assume|Quant Indicators'!$D$52)</f>
        <v>Yes</v>
      </c>
      <c r="T45" s="192"/>
      <c r="U45" s="165"/>
      <c r="V45" s="165"/>
      <c r="W45" s="165"/>
      <c r="X45" s="170" t="str">
        <f t="shared" si="2"/>
        <v/>
      </c>
      <c r="Y45" s="107">
        <f t="shared" si="6"/>
        <v>0</v>
      </c>
      <c r="Z45" s="161" t="str">
        <f>+IF(OR(H45='Assume|Quant Indicators'!$D$52,S45='Assume|Quant Indicators'!$D$52)=TRUE,'Assume|Quant Indicators'!$D$52,IF(OR(H45&lt;&gt;"",S45&lt;&gt;""),'Assume|Quant Indicators'!$D$53,""))</f>
        <v>Yes</v>
      </c>
    </row>
    <row r="46" spans="1:26" ht="36" x14ac:dyDescent="0.25">
      <c r="A46" s="35"/>
      <c r="B46" s="36">
        <v>41</v>
      </c>
      <c r="C46" s="108" t="e">
        <f>+'7 CAP.Technical'!#REF!</f>
        <v>#REF!</v>
      </c>
      <c r="D46" s="108" t="e">
        <f>+D43</f>
        <v>#REF!</v>
      </c>
      <c r="E46" s="37" t="e">
        <f>+'7 CAP.Technical'!#REF!</f>
        <v>#REF!</v>
      </c>
      <c r="F46" s="108" t="str">
        <f>+IFERROR(INDEX('7 CAP.Technical'!#REF!,MATCH(E46,'7 CAP.Technical'!#REF!,0),MATCH(INDEX('7 CAP.Technical'!#REF!,MATCH(E46,'7 CAP.Technical'!#REF!,0)),'7 CAP.Technical'!#REF!,0)),"")</f>
        <v/>
      </c>
      <c r="G46" s="108" t="str">
        <f>+IFERROR(INDEX('7 CAP.Technical'!#REF!,MATCH(E46,'7 CAP.Technical'!#REF!,0),MATCH(INDEX('7 CAP.Technical'!#REF!,MATCH(E46,'7 CAP.Technical'!#REF!,0)),'7 CAP.Technical'!#REF!,0)),"")</f>
        <v/>
      </c>
      <c r="H46" s="161" t="str">
        <f>+IF(F46&lt;&gt;G46,'Assume|Quant Indicators'!$D$52,IF(AND(F46&lt;&gt;"",G46&lt;&gt;""),'Assume|Quant Indicators'!$D$53,""))</f>
        <v/>
      </c>
      <c r="I46" s="192"/>
      <c r="J46" s="165"/>
      <c r="K46" s="165"/>
      <c r="L46" s="165"/>
      <c r="M46" s="170" t="str">
        <f t="shared" si="4"/>
        <v/>
      </c>
      <c r="N46" s="107">
        <f t="shared" si="5"/>
        <v>0</v>
      </c>
      <c r="O46" s="108" t="e">
        <f>+IF(INDEX('7 CAP.Technical'!#REF!,MATCH(E46,'7 CAP.Technical'!#REF!,0))="No","",INDEX('7 CAP.Technical'!#REF!,MATCH(E46,'7 CAP.Technical'!#REF!,0)))</f>
        <v>#REF!</v>
      </c>
      <c r="P46" s="108" t="e">
        <f>+IF(INDEX('7 CAP.Technical'!#REF!,MATCH(E46,'7 CAP.Technical'!#REF!,0))="No","",INDEX('7 CAP.Technical'!#REF!,MATCH(E46,'7 CAP.Technical'!#REF!,0)))</f>
        <v>#REF!</v>
      </c>
      <c r="Q46" s="108" t="e">
        <f>+IF(INDEX('7 CAP.Technical'!#REF!,MATCH(E46,'7 CAP.Technical'!#REF!,0))="No","",INDEX('7 CAP.Technical'!#REF!,MATCH(E46,'7 CAP.Technical'!#REF!,0)))</f>
        <v>#REF!</v>
      </c>
      <c r="R46" s="108" t="e">
        <f>+IF(INDEX('7 CAP.Technical'!#REF!,MATCH(E46,'7 CAP.Technical'!#REF!,0))="No","",INDEX('7 CAP.Technical'!#REF!,MATCH(E46,'7 CAP.Technical'!#REF!,0)))</f>
        <v>#REF!</v>
      </c>
      <c r="S46" s="161" t="str">
        <f>+IF(COUNTIF(O46:R46,"")=4,'Assume|Quant Indicators'!$D$53,'Assume|Quant Indicators'!$D$52)</f>
        <v>Yes</v>
      </c>
      <c r="T46" s="192"/>
      <c r="U46" s="165"/>
      <c r="V46" s="165"/>
      <c r="W46" s="165"/>
      <c r="X46" s="170" t="str">
        <f t="shared" si="2"/>
        <v/>
      </c>
      <c r="Y46" s="107">
        <f t="shared" si="6"/>
        <v>0</v>
      </c>
      <c r="Z46" s="161" t="str">
        <f>+IF(OR(H46='Assume|Quant Indicators'!$D$52,S46='Assume|Quant Indicators'!$D$52)=TRUE,'Assume|Quant Indicators'!$D$52,IF(OR(H46&lt;&gt;"",S46&lt;&gt;""),'Assume|Quant Indicators'!$D$53,""))</f>
        <v>Yes</v>
      </c>
    </row>
    <row r="47" spans="1:26" ht="36" x14ac:dyDescent="0.25">
      <c r="A47" s="35"/>
      <c r="B47" s="36">
        <v>42</v>
      </c>
      <c r="C47" s="108" t="e">
        <f>+'7 CAP.Technical'!#REF!</f>
        <v>#REF!</v>
      </c>
      <c r="D47" s="108" t="e">
        <f>+D43</f>
        <v>#REF!</v>
      </c>
      <c r="E47" s="37" t="e">
        <f>+'7 CAP.Technical'!#REF!</f>
        <v>#REF!</v>
      </c>
      <c r="F47" s="108" t="str">
        <f>+IFERROR(INDEX('7 CAP.Technical'!#REF!,MATCH(E47,'7 CAP.Technical'!#REF!,0),MATCH(INDEX('7 CAP.Technical'!#REF!,MATCH(E47,'7 CAP.Technical'!#REF!,0)),'7 CAP.Technical'!#REF!,0)),"")</f>
        <v/>
      </c>
      <c r="G47" s="108" t="str">
        <f>+IFERROR(INDEX('7 CAP.Technical'!#REF!,MATCH(E47,'7 CAP.Technical'!#REF!,0),MATCH(INDEX('7 CAP.Technical'!#REF!,MATCH(E47,'7 CAP.Technical'!#REF!,0)),'7 CAP.Technical'!#REF!,0)),"")</f>
        <v/>
      </c>
      <c r="H47" s="161" t="str">
        <f>+IF(F47&lt;&gt;G47,'Assume|Quant Indicators'!$D$52,IF(AND(F47&lt;&gt;"",G47&lt;&gt;""),'Assume|Quant Indicators'!$D$53,""))</f>
        <v/>
      </c>
      <c r="I47" s="192"/>
      <c r="J47" s="165"/>
      <c r="K47" s="165"/>
      <c r="L47" s="165"/>
      <c r="M47" s="170" t="str">
        <f t="shared" si="4"/>
        <v/>
      </c>
      <c r="N47" s="107">
        <f t="shared" si="5"/>
        <v>0</v>
      </c>
      <c r="O47" s="108" t="e">
        <f>+IF(INDEX('7 CAP.Technical'!#REF!,MATCH(E47,'7 CAP.Technical'!#REF!,0))="No","",INDEX('7 CAP.Technical'!#REF!,MATCH(E47,'7 CAP.Technical'!#REF!,0)))</f>
        <v>#REF!</v>
      </c>
      <c r="P47" s="108" t="e">
        <f>+IF(INDEX('7 CAP.Technical'!#REF!,MATCH(E47,'7 CAP.Technical'!#REF!,0))="No","",INDEX('7 CAP.Technical'!#REF!,MATCH(E47,'7 CAP.Technical'!#REF!,0)))</f>
        <v>#REF!</v>
      </c>
      <c r="Q47" s="108" t="e">
        <f>+IF(INDEX('7 CAP.Technical'!#REF!,MATCH(E47,'7 CAP.Technical'!#REF!,0))="No","",INDEX('7 CAP.Technical'!#REF!,MATCH(E47,'7 CAP.Technical'!#REF!,0)))</f>
        <v>#REF!</v>
      </c>
      <c r="R47" s="108" t="e">
        <f>+IF(INDEX('7 CAP.Technical'!#REF!,MATCH(E47,'7 CAP.Technical'!#REF!,0))="No","",INDEX('7 CAP.Technical'!#REF!,MATCH(E47,'7 CAP.Technical'!#REF!,0)))</f>
        <v>#REF!</v>
      </c>
      <c r="S47" s="161" t="str">
        <f>+IF(COUNTIF(O47:R47,"")=4,'Assume|Quant Indicators'!$D$53,'Assume|Quant Indicators'!$D$52)</f>
        <v>Yes</v>
      </c>
      <c r="T47" s="192"/>
      <c r="U47" s="165"/>
      <c r="V47" s="165"/>
      <c r="W47" s="165"/>
      <c r="X47" s="170" t="str">
        <f t="shared" si="2"/>
        <v/>
      </c>
      <c r="Y47" s="107">
        <f t="shared" si="6"/>
        <v>0</v>
      </c>
      <c r="Z47" s="161" t="str">
        <f>+IF(OR(H47='Assume|Quant Indicators'!$D$52,S47='Assume|Quant Indicators'!$D$52)=TRUE,'Assume|Quant Indicators'!$D$52,IF(OR(H47&lt;&gt;"",S47&lt;&gt;""),'Assume|Quant Indicators'!$D$53,""))</f>
        <v>Yes</v>
      </c>
    </row>
    <row r="48" spans="1:26" ht="36" x14ac:dyDescent="0.25">
      <c r="A48" s="35"/>
      <c r="B48" s="36">
        <v>43</v>
      </c>
      <c r="C48" s="108" t="e">
        <f>+'7 CAP.Technical'!#REF!</f>
        <v>#REF!</v>
      </c>
      <c r="D48" s="108" t="e">
        <f>+D43</f>
        <v>#REF!</v>
      </c>
      <c r="E48" s="37" t="e">
        <f>+'7 CAP.Technical'!#REF!</f>
        <v>#REF!</v>
      </c>
      <c r="F48" s="108" t="str">
        <f>+IFERROR(INDEX('7 CAP.Technical'!#REF!,MATCH(E48,'7 CAP.Technical'!#REF!,0),MATCH(INDEX('7 CAP.Technical'!#REF!,MATCH(E48,'7 CAP.Technical'!#REF!,0)),'7 CAP.Technical'!#REF!,0)),"")</f>
        <v/>
      </c>
      <c r="G48" s="108" t="str">
        <f>+IFERROR(INDEX('7 CAP.Technical'!#REF!,MATCH(E48,'7 CAP.Technical'!#REF!,0),MATCH(INDEX('7 CAP.Technical'!#REF!,MATCH(E48,'7 CAP.Technical'!#REF!,0)),'7 CAP.Technical'!#REF!,0)),"")</f>
        <v/>
      </c>
      <c r="H48" s="161" t="str">
        <f>+IF(F48&lt;&gt;G48,'Assume|Quant Indicators'!$D$52,IF(AND(F48&lt;&gt;"",G48&lt;&gt;""),'Assume|Quant Indicators'!$D$53,""))</f>
        <v/>
      </c>
      <c r="I48" s="192"/>
      <c r="J48" s="165"/>
      <c r="K48" s="165"/>
      <c r="L48" s="165"/>
      <c r="M48" s="170" t="str">
        <f t="shared" si="4"/>
        <v/>
      </c>
      <c r="N48" s="107">
        <f t="shared" si="5"/>
        <v>0</v>
      </c>
      <c r="O48" s="108" t="e">
        <f>+IF(INDEX('7 CAP.Technical'!#REF!,MATCH(E48,'7 CAP.Technical'!#REF!,0))="No","",INDEX('7 CAP.Technical'!#REF!,MATCH(E48,'7 CAP.Technical'!#REF!,0)))</f>
        <v>#REF!</v>
      </c>
      <c r="P48" s="108" t="e">
        <f>+IF(INDEX('7 CAP.Technical'!#REF!,MATCH(E48,'7 CAP.Technical'!#REF!,0))="No","",INDEX('7 CAP.Technical'!#REF!,MATCH(E48,'7 CAP.Technical'!#REF!,0)))</f>
        <v>#REF!</v>
      </c>
      <c r="Q48" s="108" t="e">
        <f>+IF(INDEX('7 CAP.Technical'!#REF!,MATCH(E48,'7 CAP.Technical'!#REF!,0))="No","",INDEX('7 CAP.Technical'!#REF!,MATCH(E48,'7 CAP.Technical'!#REF!,0)))</f>
        <v>#REF!</v>
      </c>
      <c r="R48" s="108" t="e">
        <f>+IF(INDEX('7 CAP.Technical'!#REF!,MATCH(E48,'7 CAP.Technical'!#REF!,0))="No","",INDEX('7 CAP.Technical'!#REF!,MATCH(E48,'7 CAP.Technical'!#REF!,0)))</f>
        <v>#REF!</v>
      </c>
      <c r="S48" s="161" t="str">
        <f>+IF(COUNTIF(O48:R48,"")=4,'Assume|Quant Indicators'!$D$53,'Assume|Quant Indicators'!$D$52)</f>
        <v>Yes</v>
      </c>
      <c r="T48" s="192"/>
      <c r="U48" s="165"/>
      <c r="V48" s="165"/>
      <c r="W48" s="165"/>
      <c r="X48" s="170" t="str">
        <f t="shared" si="2"/>
        <v/>
      </c>
      <c r="Y48" s="107">
        <f t="shared" si="6"/>
        <v>0</v>
      </c>
      <c r="Z48" s="161" t="str">
        <f>+IF(OR(H48='Assume|Quant Indicators'!$D$52,S48='Assume|Quant Indicators'!$D$52)=TRUE,'Assume|Quant Indicators'!$D$52,IF(OR(H48&lt;&gt;"",S48&lt;&gt;""),'Assume|Quant Indicators'!$D$53,""))</f>
        <v>Yes</v>
      </c>
    </row>
    <row r="49" spans="1:26" ht="36" x14ac:dyDescent="0.25">
      <c r="A49" s="35"/>
      <c r="B49" s="36">
        <v>44</v>
      </c>
      <c r="C49" s="108" t="e">
        <f>+'7 CAP.Technical'!#REF!</f>
        <v>#REF!</v>
      </c>
      <c r="D49" s="108" t="e">
        <f>+'7 CAP.Technical'!#REF!</f>
        <v>#REF!</v>
      </c>
      <c r="E49" s="37" t="e">
        <f>+'7 CAP.Technical'!#REF!</f>
        <v>#REF!</v>
      </c>
      <c r="F49" s="108" t="str">
        <f>+IFERROR(INDEX('7 CAP.Technical'!#REF!,MATCH(E49,'7 CAP.Technical'!#REF!,0),MATCH(INDEX('7 CAP.Technical'!#REF!,MATCH(E49,'7 CAP.Technical'!#REF!,0)),'7 CAP.Technical'!#REF!,0)),"")</f>
        <v/>
      </c>
      <c r="G49" s="108" t="str">
        <f>+IFERROR(INDEX('7 CAP.Technical'!#REF!,MATCH(E49,'7 CAP.Technical'!#REF!,0),MATCH(INDEX('7 CAP.Technical'!#REF!,MATCH(E49,'7 CAP.Technical'!#REF!,0)),'7 CAP.Technical'!#REF!,0)),"")</f>
        <v/>
      </c>
      <c r="H49" s="161" t="str">
        <f>+IF(F49&lt;&gt;G49,'Assume|Quant Indicators'!$D$52,IF(AND(F49&lt;&gt;"",G49&lt;&gt;""),'Assume|Quant Indicators'!$D$53,""))</f>
        <v/>
      </c>
      <c r="I49" s="192"/>
      <c r="J49" s="165"/>
      <c r="K49" s="165"/>
      <c r="L49" s="165"/>
      <c r="M49" s="170" t="str">
        <f t="shared" si="4"/>
        <v/>
      </c>
      <c r="N49" s="107">
        <f t="shared" si="5"/>
        <v>0</v>
      </c>
      <c r="O49" s="108" t="e">
        <f>+IF(INDEX('7 CAP.Technical'!#REF!,MATCH(E49,'7 CAP.Technical'!#REF!,0))="No","",INDEX('7 CAP.Technical'!#REF!,MATCH(E49,'7 CAP.Technical'!#REF!,0)))</f>
        <v>#REF!</v>
      </c>
      <c r="P49" s="108" t="e">
        <f>+IF(INDEX('7 CAP.Technical'!#REF!,MATCH(E49,'7 CAP.Technical'!#REF!,0))="No","",INDEX('7 CAP.Technical'!#REF!,MATCH(E49,'7 CAP.Technical'!#REF!,0)))</f>
        <v>#REF!</v>
      </c>
      <c r="Q49" s="108" t="e">
        <f>+IF(INDEX('7 CAP.Technical'!#REF!,MATCH(E49,'7 CAP.Technical'!#REF!,0))="No","",INDEX('7 CAP.Technical'!#REF!,MATCH(E49,'7 CAP.Technical'!#REF!,0)))</f>
        <v>#REF!</v>
      </c>
      <c r="R49" s="108" t="e">
        <f>+IF(INDEX('7 CAP.Technical'!#REF!,MATCH(E49,'7 CAP.Technical'!#REF!,0))="No","",INDEX('7 CAP.Technical'!#REF!,MATCH(E49,'7 CAP.Technical'!#REF!,0)))</f>
        <v>#REF!</v>
      </c>
      <c r="S49" s="161" t="str">
        <f>+IF(COUNTIF(O49:R49,"")=4,'Assume|Quant Indicators'!$D$53,'Assume|Quant Indicators'!$D$52)</f>
        <v>Yes</v>
      </c>
      <c r="T49" s="192"/>
      <c r="U49" s="165"/>
      <c r="V49" s="165"/>
      <c r="W49" s="165"/>
      <c r="X49" s="170" t="str">
        <f t="shared" si="2"/>
        <v/>
      </c>
      <c r="Y49" s="107">
        <f t="shared" si="6"/>
        <v>0</v>
      </c>
      <c r="Z49" s="161" t="str">
        <f>+IF(OR(H49='Assume|Quant Indicators'!$D$52,S49='Assume|Quant Indicators'!$D$52)=TRUE,'Assume|Quant Indicators'!$D$52,IF(OR(H49&lt;&gt;"",S49&lt;&gt;""),'Assume|Quant Indicators'!$D$53,""))</f>
        <v>Yes</v>
      </c>
    </row>
    <row r="50" spans="1:26" ht="36" x14ac:dyDescent="0.25">
      <c r="A50" s="35"/>
      <c r="B50" s="36">
        <v>45</v>
      </c>
      <c r="C50" s="108" t="e">
        <f>+'7 CAP.Technical'!#REF!</f>
        <v>#REF!</v>
      </c>
      <c r="D50" s="108" t="e">
        <f>+'7 CAP.Technical'!#REF!</f>
        <v>#REF!</v>
      </c>
      <c r="E50" s="37" t="e">
        <f>+'7 CAP.Technical'!#REF!</f>
        <v>#REF!</v>
      </c>
      <c r="F50" s="108" t="str">
        <f>+IFERROR(INDEX('7 CAP.Technical'!#REF!,MATCH(E50,'7 CAP.Technical'!#REF!,0),MATCH(INDEX('7 CAP.Technical'!#REF!,MATCH(E50,'7 CAP.Technical'!#REF!,0)),'7 CAP.Technical'!#REF!,0)),"")</f>
        <v/>
      </c>
      <c r="G50" s="108" t="str">
        <f>+IFERROR(INDEX('7 CAP.Technical'!#REF!,MATCH(E50,'7 CAP.Technical'!#REF!,0),MATCH(INDEX('7 CAP.Technical'!#REF!,MATCH(E50,'7 CAP.Technical'!#REF!,0)),'7 CAP.Technical'!#REF!,0)),"")</f>
        <v/>
      </c>
      <c r="H50" s="161" t="str">
        <f>+IF(F50&lt;&gt;G50,'Assume|Quant Indicators'!$D$52,IF(AND(F50&lt;&gt;"",G50&lt;&gt;""),'Assume|Quant Indicators'!$D$53,""))</f>
        <v/>
      </c>
      <c r="I50" s="192"/>
      <c r="J50" s="165"/>
      <c r="K50" s="165"/>
      <c r="L50" s="165"/>
      <c r="M50" s="170" t="str">
        <f t="shared" si="4"/>
        <v/>
      </c>
      <c r="N50" s="107">
        <f t="shared" si="5"/>
        <v>0</v>
      </c>
      <c r="O50" s="108" t="e">
        <f>+IF(INDEX('7 CAP.Technical'!#REF!,MATCH(E50,'7 CAP.Technical'!#REF!,0))="No","",INDEX('7 CAP.Technical'!#REF!,MATCH(E50,'7 CAP.Technical'!#REF!,0)))</f>
        <v>#REF!</v>
      </c>
      <c r="P50" s="108" t="e">
        <f>+IF(INDEX('7 CAP.Technical'!#REF!,MATCH(E50,'7 CAP.Technical'!#REF!,0))="No","",INDEX('7 CAP.Technical'!#REF!,MATCH(E50,'7 CAP.Technical'!#REF!,0)))</f>
        <v>#REF!</v>
      </c>
      <c r="Q50" s="108" t="e">
        <f>+IF(INDEX('7 CAP.Technical'!#REF!,MATCH(E50,'7 CAP.Technical'!#REF!,0))="No","",INDEX('7 CAP.Technical'!#REF!,MATCH(E50,'7 CAP.Technical'!#REF!,0)))</f>
        <v>#REF!</v>
      </c>
      <c r="R50" s="108" t="e">
        <f>+IF(INDEX('7 CAP.Technical'!#REF!,MATCH(E50,'7 CAP.Technical'!#REF!,0))="No","",INDEX('7 CAP.Technical'!#REF!,MATCH(E50,'7 CAP.Technical'!#REF!,0)))</f>
        <v>#REF!</v>
      </c>
      <c r="S50" s="161" t="str">
        <f>+IF(COUNTIF(O50:R50,"")=4,'Assume|Quant Indicators'!$D$53,'Assume|Quant Indicators'!$D$52)</f>
        <v>Yes</v>
      </c>
      <c r="T50" s="192"/>
      <c r="U50" s="165"/>
      <c r="V50" s="165"/>
      <c r="W50" s="165"/>
      <c r="X50" s="170" t="str">
        <f t="shared" si="2"/>
        <v/>
      </c>
      <c r="Y50" s="107">
        <f t="shared" si="6"/>
        <v>0</v>
      </c>
      <c r="Z50" s="161" t="str">
        <f>+IF(OR(H50='Assume|Quant Indicators'!$D$52,S50='Assume|Quant Indicators'!$D$52)=TRUE,'Assume|Quant Indicators'!$D$52,IF(OR(H50&lt;&gt;"",S50&lt;&gt;""),'Assume|Quant Indicators'!$D$53,""))</f>
        <v>Yes</v>
      </c>
    </row>
    <row r="51" spans="1:26" ht="36" x14ac:dyDescent="0.25">
      <c r="A51" s="35"/>
      <c r="B51" s="36">
        <v>46</v>
      </c>
      <c r="C51" s="108" t="e">
        <f>+#REF!</f>
        <v>#REF!</v>
      </c>
      <c r="D51" s="108" t="e">
        <f>+#REF!</f>
        <v>#REF!</v>
      </c>
      <c r="E51" s="37" t="e">
        <f>+#REF!</f>
        <v>#REF!</v>
      </c>
      <c r="F51" s="108" t="str">
        <f>+IFERROR(INDEX(#REF!,MATCH(E51,#REF!,0),MATCH(INDEX(#REF!,MATCH(E51,#REF!,0)),#REF!,0)),"")</f>
        <v/>
      </c>
      <c r="G51" s="108" t="str">
        <f>+IFERROR(INDEX(#REF!,MATCH(E51,#REF!,0),MATCH(INDEX(#REF!,MATCH(E51,#REF!,0)),#REF!,0)),"")</f>
        <v/>
      </c>
      <c r="H51" s="161" t="str">
        <f>+IF(F51&lt;&gt;G51,'Assume|Quant Indicators'!$D$52,IF(AND(F51&lt;&gt;"",G51&lt;&gt;""),'Assume|Quant Indicators'!$D$53,""))</f>
        <v/>
      </c>
      <c r="I51" s="192"/>
      <c r="J51" s="165"/>
      <c r="K51" s="165"/>
      <c r="L51" s="165"/>
      <c r="M51" s="170" t="str">
        <f t="shared" si="4"/>
        <v/>
      </c>
      <c r="N51" s="107">
        <f t="shared" si="5"/>
        <v>0</v>
      </c>
      <c r="O51" s="108" t="e">
        <f>+IF(INDEX(#REF!,MATCH(E51,#REF!,0))="No","",INDEX(#REF!,MATCH(E51,#REF!,0)))</f>
        <v>#REF!</v>
      </c>
      <c r="P51" s="108" t="e">
        <f>+IF(INDEX(#REF!,MATCH(E51,#REF!,0))="No","",INDEX(#REF!,MATCH(E51,#REF!,0)))</f>
        <v>#REF!</v>
      </c>
      <c r="Q51" s="108" t="e">
        <f>+IF(INDEX(#REF!,MATCH(E51,#REF!,0))="No","",INDEX(#REF!,MATCH(E51,#REF!,0)))</f>
        <v>#REF!</v>
      </c>
      <c r="R51" s="108" t="e">
        <f>+IF(INDEX(#REF!,MATCH(E51,#REF!,0))="No","",INDEX(#REF!,MATCH(E51,#REF!,0)))</f>
        <v>#REF!</v>
      </c>
      <c r="S51" s="161" t="str">
        <f>+IF(COUNTIF(O51:R51,"")=4,'Assume|Quant Indicators'!$D$53,'Assume|Quant Indicators'!$D$52)</f>
        <v>Yes</v>
      </c>
      <c r="T51" s="192"/>
      <c r="U51" s="165"/>
      <c r="V51" s="165"/>
      <c r="W51" s="165"/>
      <c r="X51" s="170" t="str">
        <f t="shared" si="2"/>
        <v/>
      </c>
      <c r="Y51" s="107">
        <f t="shared" si="6"/>
        <v>0</v>
      </c>
      <c r="Z51" s="161" t="str">
        <f>+IF(OR(H51='Assume|Quant Indicators'!$D$52,S51='Assume|Quant Indicators'!$D$52)=TRUE,'Assume|Quant Indicators'!$D$52,IF(OR(H51&lt;&gt;"",S51&lt;&gt;""),'Assume|Quant Indicators'!$D$53,""))</f>
        <v>Yes</v>
      </c>
    </row>
    <row r="52" spans="1:26" ht="36" x14ac:dyDescent="0.25">
      <c r="A52" s="35"/>
      <c r="B52" s="36">
        <v>47</v>
      </c>
      <c r="C52" s="108" t="e">
        <f>+#REF!</f>
        <v>#REF!</v>
      </c>
      <c r="D52" s="108" t="e">
        <f>+D51</f>
        <v>#REF!</v>
      </c>
      <c r="E52" s="37" t="e">
        <f>+#REF!</f>
        <v>#REF!</v>
      </c>
      <c r="F52" s="108" t="str">
        <f>+IFERROR(INDEX(#REF!,MATCH(E52,#REF!,0),MATCH(INDEX(#REF!,MATCH(E52,#REF!,0)),#REF!,0)),"")</f>
        <v/>
      </c>
      <c r="G52" s="108" t="str">
        <f>+IFERROR(INDEX(#REF!,MATCH(E52,#REF!,0),MATCH(INDEX(#REF!,MATCH(E52,#REF!,0)),#REF!,0)),"")</f>
        <v/>
      </c>
      <c r="H52" s="161" t="str">
        <f>+IF(F52&lt;&gt;G52,'Assume|Quant Indicators'!$D$52,IF(AND(F52&lt;&gt;"",G52&lt;&gt;""),'Assume|Quant Indicators'!$D$53,""))</f>
        <v/>
      </c>
      <c r="I52" s="192"/>
      <c r="J52" s="165"/>
      <c r="K52" s="165"/>
      <c r="L52" s="165"/>
      <c r="M52" s="170" t="str">
        <f t="shared" si="4"/>
        <v/>
      </c>
      <c r="N52" s="107">
        <f t="shared" si="5"/>
        <v>0</v>
      </c>
      <c r="O52" s="108" t="e">
        <f>+IF(INDEX(#REF!,MATCH(E52,#REF!,0))="No","",INDEX(#REF!,MATCH(E52,#REF!,0)))</f>
        <v>#REF!</v>
      </c>
      <c r="P52" s="108" t="e">
        <f>+IF(INDEX(#REF!,MATCH(E52,#REF!,0))="No","",INDEX(#REF!,MATCH(E52,#REF!,0)))</f>
        <v>#REF!</v>
      </c>
      <c r="Q52" s="108" t="e">
        <f>+IF(INDEX(#REF!,MATCH(E52,#REF!,0))="No","",INDEX(#REF!,MATCH(E52,#REF!,0)))</f>
        <v>#REF!</v>
      </c>
      <c r="R52" s="108" t="e">
        <f>+IF(INDEX(#REF!,MATCH(E52,#REF!,0))="No","",INDEX(#REF!,MATCH(E52,#REF!,0)))</f>
        <v>#REF!</v>
      </c>
      <c r="S52" s="161" t="str">
        <f>+IF(COUNTIF(O52:R52,"")=4,'Assume|Quant Indicators'!$D$53,'Assume|Quant Indicators'!$D$52)</f>
        <v>Yes</v>
      </c>
      <c r="T52" s="192"/>
      <c r="U52" s="165"/>
      <c r="V52" s="165"/>
      <c r="W52" s="165"/>
      <c r="X52" s="170" t="str">
        <f t="shared" si="2"/>
        <v/>
      </c>
      <c r="Y52" s="107">
        <f t="shared" si="6"/>
        <v>0</v>
      </c>
      <c r="Z52" s="161" t="str">
        <f>+IF(OR(H52='Assume|Quant Indicators'!$D$52,S52='Assume|Quant Indicators'!$D$52)=TRUE,'Assume|Quant Indicators'!$D$52,IF(OR(H52&lt;&gt;"",S52&lt;&gt;""),'Assume|Quant Indicators'!$D$53,""))</f>
        <v>Yes</v>
      </c>
    </row>
    <row r="53" spans="1:26" ht="36" x14ac:dyDescent="0.25">
      <c r="A53" s="35"/>
      <c r="B53" s="36">
        <v>48</v>
      </c>
      <c r="C53" s="108" t="e">
        <f>+#REF!</f>
        <v>#REF!</v>
      </c>
      <c r="D53" s="108" t="e">
        <f>+D51</f>
        <v>#REF!</v>
      </c>
      <c r="E53" s="37" t="e">
        <f>+#REF!</f>
        <v>#REF!</v>
      </c>
      <c r="F53" s="108" t="str">
        <f>+IFERROR(INDEX(#REF!,MATCH(E53,#REF!,0),MATCH(INDEX(#REF!,MATCH(E53,#REF!,0)),#REF!,0)),"")</f>
        <v/>
      </c>
      <c r="G53" s="108" t="str">
        <f>+IFERROR(INDEX(#REF!,MATCH(E53,#REF!,0),MATCH(INDEX(#REF!,MATCH(E53,#REF!,0)),#REF!,0)),"")</f>
        <v/>
      </c>
      <c r="H53" s="161" t="str">
        <f>+IF(F53&lt;&gt;G53,'Assume|Quant Indicators'!$D$52,IF(AND(F53&lt;&gt;"",G53&lt;&gt;""),'Assume|Quant Indicators'!$D$53,""))</f>
        <v/>
      </c>
      <c r="I53" s="192"/>
      <c r="J53" s="165"/>
      <c r="K53" s="165"/>
      <c r="L53" s="165"/>
      <c r="M53" s="170" t="str">
        <f t="shared" si="4"/>
        <v/>
      </c>
      <c r="N53" s="107">
        <f t="shared" si="5"/>
        <v>0</v>
      </c>
      <c r="O53" s="108" t="e">
        <f>+IF(INDEX(#REF!,MATCH(E53,#REF!,0))="No","",INDEX(#REF!,MATCH(E53,#REF!,0)))</f>
        <v>#REF!</v>
      </c>
      <c r="P53" s="108" t="e">
        <f>+IF(INDEX(#REF!,MATCH(E53,#REF!,0))="No","",INDEX(#REF!,MATCH(E53,#REF!,0)))</f>
        <v>#REF!</v>
      </c>
      <c r="Q53" s="108" t="e">
        <f>+IF(INDEX(#REF!,MATCH(E53,#REF!,0))="No","",INDEX(#REF!,MATCH(E53,#REF!,0)))</f>
        <v>#REF!</v>
      </c>
      <c r="R53" s="108" t="e">
        <f>+IF(INDEX(#REF!,MATCH(E53,#REF!,0))="No","",INDEX(#REF!,MATCH(E53,#REF!,0)))</f>
        <v>#REF!</v>
      </c>
      <c r="S53" s="161" t="str">
        <f>+IF(COUNTIF(O53:R53,"")=4,'Assume|Quant Indicators'!$D$53,'Assume|Quant Indicators'!$D$52)</f>
        <v>Yes</v>
      </c>
      <c r="T53" s="192"/>
      <c r="U53" s="165"/>
      <c r="V53" s="165"/>
      <c r="W53" s="165"/>
      <c r="X53" s="170" t="str">
        <f t="shared" si="2"/>
        <v/>
      </c>
      <c r="Y53" s="107">
        <f t="shared" si="6"/>
        <v>0</v>
      </c>
      <c r="Z53" s="161" t="str">
        <f>+IF(OR(H53='Assume|Quant Indicators'!$D$52,S53='Assume|Quant Indicators'!$D$52)=TRUE,'Assume|Quant Indicators'!$D$52,IF(OR(H53&lt;&gt;"",S53&lt;&gt;""),'Assume|Quant Indicators'!$D$53,""))</f>
        <v>Yes</v>
      </c>
    </row>
    <row r="54" spans="1:26" ht="36" x14ac:dyDescent="0.25">
      <c r="A54" s="35"/>
      <c r="B54" s="36">
        <v>49</v>
      </c>
      <c r="C54" s="108" t="e">
        <f>+#REF!</f>
        <v>#REF!</v>
      </c>
      <c r="D54" s="108" t="e">
        <f>+#REF!</f>
        <v>#REF!</v>
      </c>
      <c r="E54" s="37" t="e">
        <f>+#REF!</f>
        <v>#REF!</v>
      </c>
      <c r="F54" s="108" t="str">
        <f>+IFERROR(INDEX(#REF!,MATCH(E54,#REF!,0),MATCH(INDEX(#REF!,MATCH(E54,#REF!,0)),#REF!,0)),"")</f>
        <v/>
      </c>
      <c r="G54" s="108" t="str">
        <f>+IFERROR(INDEX(#REF!,MATCH(E54,#REF!,0),MATCH(INDEX(#REF!,MATCH(E54,#REF!,0)),#REF!,0)),"")</f>
        <v/>
      </c>
      <c r="H54" s="161" t="str">
        <f>+IF(F54&lt;&gt;G54,'Assume|Quant Indicators'!$D$52,IF(AND(F54&lt;&gt;"",G54&lt;&gt;""),'Assume|Quant Indicators'!$D$53,""))</f>
        <v/>
      </c>
      <c r="I54" s="192"/>
      <c r="J54" s="165"/>
      <c r="K54" s="165"/>
      <c r="L54" s="165"/>
      <c r="M54" s="170" t="str">
        <f t="shared" si="4"/>
        <v/>
      </c>
      <c r="N54" s="107">
        <f t="shared" si="5"/>
        <v>0</v>
      </c>
      <c r="O54" s="108" t="e">
        <f>+IF(INDEX(#REF!,MATCH(E54,#REF!,0))="No","",INDEX(#REF!,MATCH(E54,#REF!,0)))</f>
        <v>#REF!</v>
      </c>
      <c r="P54" s="108" t="e">
        <f>+IF(INDEX(#REF!,MATCH(E54,#REF!,0))="No","",INDEX(#REF!,MATCH(E54,#REF!,0)))</f>
        <v>#REF!</v>
      </c>
      <c r="Q54" s="108" t="e">
        <f>+IF(INDEX(#REF!,MATCH(E54,#REF!,0))="No","",INDEX(#REF!,MATCH(E54,#REF!,0)))</f>
        <v>#REF!</v>
      </c>
      <c r="R54" s="108" t="e">
        <f>+IF(INDEX(#REF!,MATCH(E54,#REF!,0))="No","",INDEX(#REF!,MATCH(E54,#REF!,0)))</f>
        <v>#REF!</v>
      </c>
      <c r="S54" s="161" t="str">
        <f>+IF(COUNTIF(O54:R54,"")=4,'Assume|Quant Indicators'!$D$53,'Assume|Quant Indicators'!$D$52)</f>
        <v>Yes</v>
      </c>
      <c r="T54" s="192"/>
      <c r="U54" s="165"/>
      <c r="V54" s="165"/>
      <c r="W54" s="165"/>
      <c r="X54" s="170" t="str">
        <f t="shared" si="2"/>
        <v/>
      </c>
      <c r="Y54" s="107">
        <f t="shared" si="6"/>
        <v>0</v>
      </c>
      <c r="Z54" s="161" t="str">
        <f>+IF(OR(H54='Assume|Quant Indicators'!$D$52,S54='Assume|Quant Indicators'!$D$52)=TRUE,'Assume|Quant Indicators'!$D$52,IF(OR(H54&lt;&gt;"",S54&lt;&gt;""),'Assume|Quant Indicators'!$D$53,""))</f>
        <v>Yes</v>
      </c>
    </row>
    <row r="55" spans="1:26" ht="36" x14ac:dyDescent="0.25">
      <c r="A55" s="35"/>
      <c r="B55" s="36">
        <v>50</v>
      </c>
      <c r="C55" s="108" t="e">
        <f>+#REF!</f>
        <v>#REF!</v>
      </c>
      <c r="D55" s="108" t="e">
        <f>+#REF!</f>
        <v>#REF!</v>
      </c>
      <c r="E55" s="37" t="e">
        <f>+#REF!</f>
        <v>#REF!</v>
      </c>
      <c r="F55" s="108" t="str">
        <f>+IFERROR(INDEX(#REF!,MATCH(E55,#REF!,0),MATCH(INDEX(#REF!,MATCH(E55,#REF!,0)),#REF!,0)),"")</f>
        <v/>
      </c>
      <c r="G55" s="108" t="str">
        <f>+IFERROR(INDEX(#REF!,MATCH(E55,#REF!,0),MATCH(INDEX(#REF!,MATCH(E55,#REF!,0)),#REF!,0)),"")</f>
        <v/>
      </c>
      <c r="H55" s="161" t="str">
        <f>+IF(F55&lt;&gt;G55,'Assume|Quant Indicators'!$D$52,IF(AND(F55&lt;&gt;"",G55&lt;&gt;""),'Assume|Quant Indicators'!$D$53,""))</f>
        <v/>
      </c>
      <c r="I55" s="192"/>
      <c r="J55" s="165"/>
      <c r="K55" s="165"/>
      <c r="L55" s="165"/>
      <c r="M55" s="170" t="str">
        <f t="shared" si="4"/>
        <v/>
      </c>
      <c r="N55" s="107">
        <f t="shared" si="5"/>
        <v>0</v>
      </c>
      <c r="O55" s="108" t="e">
        <f>+IF(INDEX(#REF!,MATCH(E55,#REF!,0))="No","",INDEX(#REF!,MATCH(E55,#REF!,0)))</f>
        <v>#REF!</v>
      </c>
      <c r="P55" s="108" t="e">
        <f>+IF(INDEX(#REF!,MATCH(E55,#REF!,0))="No","",INDEX(#REF!,MATCH(E55,#REF!,0)))</f>
        <v>#REF!</v>
      </c>
      <c r="Q55" s="108" t="e">
        <f>+IF(INDEX(#REF!,MATCH(E55,#REF!,0))="No","",INDEX(#REF!,MATCH(E55,#REF!,0)))</f>
        <v>#REF!</v>
      </c>
      <c r="R55" s="108" t="e">
        <f>+IF(INDEX(#REF!,MATCH(E55,#REF!,0))="No","",INDEX(#REF!,MATCH(E55,#REF!,0)))</f>
        <v>#REF!</v>
      </c>
      <c r="S55" s="161" t="str">
        <f>+IF(COUNTIF(O55:R55,"")=4,'Assume|Quant Indicators'!$D$53,'Assume|Quant Indicators'!$D$52)</f>
        <v>Yes</v>
      </c>
      <c r="T55" s="192"/>
      <c r="U55" s="165"/>
      <c r="V55" s="165"/>
      <c r="W55" s="165"/>
      <c r="X55" s="170" t="str">
        <f t="shared" si="2"/>
        <v/>
      </c>
      <c r="Y55" s="107">
        <f t="shared" si="6"/>
        <v>0</v>
      </c>
      <c r="Z55" s="161" t="str">
        <f>+IF(OR(H55='Assume|Quant Indicators'!$D$52,S55='Assume|Quant Indicators'!$D$52)=TRUE,'Assume|Quant Indicators'!$D$52,IF(OR(H55&lt;&gt;"",S55&lt;&gt;""),'Assume|Quant Indicators'!$D$53,""))</f>
        <v>Yes</v>
      </c>
    </row>
    <row r="56" spans="1:26" ht="36" x14ac:dyDescent="0.25">
      <c r="A56" s="35"/>
      <c r="B56" s="36">
        <v>51</v>
      </c>
      <c r="C56" s="108" t="e">
        <f>+#REF!</f>
        <v>#REF!</v>
      </c>
      <c r="D56" s="108" t="e">
        <f>+D55</f>
        <v>#REF!</v>
      </c>
      <c r="E56" s="37" t="e">
        <f>+#REF!</f>
        <v>#REF!</v>
      </c>
      <c r="F56" s="108" t="str">
        <f>+IFERROR(INDEX(#REF!,MATCH(E56,#REF!,0),MATCH(INDEX(#REF!,MATCH(E56,#REF!,0)),#REF!,0)),"")</f>
        <v/>
      </c>
      <c r="G56" s="108" t="str">
        <f>+IFERROR(INDEX(#REF!,MATCH(E56,#REF!,0),MATCH(INDEX(#REF!,MATCH(E56,#REF!,0)),#REF!,0)),"")</f>
        <v/>
      </c>
      <c r="H56" s="161" t="str">
        <f>+IF(F56&lt;&gt;G56,'Assume|Quant Indicators'!$D$52,IF(AND(F56&lt;&gt;"",G56&lt;&gt;""),'Assume|Quant Indicators'!$D$53,""))</f>
        <v/>
      </c>
      <c r="I56" s="192"/>
      <c r="J56" s="165"/>
      <c r="K56" s="165"/>
      <c r="L56" s="165"/>
      <c r="M56" s="170" t="str">
        <f t="shared" si="4"/>
        <v/>
      </c>
      <c r="N56" s="107">
        <f t="shared" si="5"/>
        <v>0</v>
      </c>
      <c r="O56" s="108" t="e">
        <f>+IF(INDEX(#REF!,MATCH(E56,#REF!,0))="No","",INDEX(#REF!,MATCH(E56,#REF!,0)))</f>
        <v>#REF!</v>
      </c>
      <c r="P56" s="108" t="e">
        <f>+IF(INDEX(#REF!,MATCH(E56,#REF!,0))="No","",INDEX(#REF!,MATCH(E56,#REF!,0)))</f>
        <v>#REF!</v>
      </c>
      <c r="Q56" s="108" t="e">
        <f>+IF(INDEX(#REF!,MATCH(E56,#REF!,0))="No","",INDEX(#REF!,MATCH(E56,#REF!,0)))</f>
        <v>#REF!</v>
      </c>
      <c r="R56" s="108" t="e">
        <f>+IF(INDEX(#REF!,MATCH(E56,#REF!,0))="No","",INDEX(#REF!,MATCH(E56,#REF!,0)))</f>
        <v>#REF!</v>
      </c>
      <c r="S56" s="161" t="str">
        <f>+IF(COUNTIF(O56:R56,"")=4,'Assume|Quant Indicators'!$D$53,'Assume|Quant Indicators'!$D$52)</f>
        <v>Yes</v>
      </c>
      <c r="T56" s="192"/>
      <c r="U56" s="165"/>
      <c r="V56" s="165"/>
      <c r="W56" s="165"/>
      <c r="X56" s="170" t="str">
        <f t="shared" si="2"/>
        <v/>
      </c>
      <c r="Y56" s="107">
        <f t="shared" si="6"/>
        <v>0</v>
      </c>
      <c r="Z56" s="161" t="str">
        <f>+IF(OR(H56='Assume|Quant Indicators'!$D$52,S56='Assume|Quant Indicators'!$D$52)=TRUE,'Assume|Quant Indicators'!$D$52,IF(OR(H56&lt;&gt;"",S56&lt;&gt;""),'Assume|Quant Indicators'!$D$53,""))</f>
        <v>Yes</v>
      </c>
    </row>
    <row r="57" spans="1:26" ht="36" x14ac:dyDescent="0.25">
      <c r="A57" s="35"/>
      <c r="B57" s="36">
        <v>52</v>
      </c>
      <c r="C57" s="108" t="e">
        <f>+#REF!</f>
        <v>#REF!</v>
      </c>
      <c r="D57" s="108" t="e">
        <f>+D55</f>
        <v>#REF!</v>
      </c>
      <c r="E57" s="37" t="e">
        <f>+#REF!</f>
        <v>#REF!</v>
      </c>
      <c r="F57" s="108" t="str">
        <f>+IFERROR(INDEX(#REF!,MATCH(E57,#REF!,0),MATCH(INDEX(#REF!,MATCH(E57,#REF!,0)),#REF!,0)),"")</f>
        <v/>
      </c>
      <c r="G57" s="108" t="str">
        <f>+IFERROR(INDEX(#REF!,MATCH(E57,#REF!,0),MATCH(INDEX(#REF!,MATCH(E57,#REF!,0)),#REF!,0)),"")</f>
        <v/>
      </c>
      <c r="H57" s="161" t="str">
        <f>+IF(F57&lt;&gt;G57,'Assume|Quant Indicators'!$D$52,IF(AND(F57&lt;&gt;"",G57&lt;&gt;""),'Assume|Quant Indicators'!$D$53,""))</f>
        <v/>
      </c>
      <c r="I57" s="192"/>
      <c r="J57" s="165"/>
      <c r="K57" s="165"/>
      <c r="L57" s="165"/>
      <c r="M57" s="170" t="str">
        <f t="shared" si="4"/>
        <v/>
      </c>
      <c r="N57" s="107">
        <f t="shared" si="5"/>
        <v>0</v>
      </c>
      <c r="O57" s="108" t="e">
        <f>+IF(INDEX(#REF!,MATCH(E57,#REF!,0))="No","",INDEX(#REF!,MATCH(E57,#REF!,0)))</f>
        <v>#REF!</v>
      </c>
      <c r="P57" s="108" t="e">
        <f>+IF(INDEX(#REF!,MATCH(E57,#REF!,0))="No","",INDEX(#REF!,MATCH(E57,#REF!,0)))</f>
        <v>#REF!</v>
      </c>
      <c r="Q57" s="108" t="e">
        <f>+IF(INDEX(#REF!,MATCH(E57,#REF!,0))="No","",INDEX(#REF!,MATCH(E57,#REF!,0)))</f>
        <v>#REF!</v>
      </c>
      <c r="R57" s="108" t="e">
        <f>+IF(INDEX(#REF!,MATCH(E57,#REF!,0))="No","",INDEX(#REF!,MATCH(E57,#REF!,0)))</f>
        <v>#REF!</v>
      </c>
      <c r="S57" s="161" t="str">
        <f>+IF(COUNTIF(O57:R57,"")=4,'Assume|Quant Indicators'!$D$53,'Assume|Quant Indicators'!$D$52)</f>
        <v>Yes</v>
      </c>
      <c r="T57" s="192"/>
      <c r="U57" s="165"/>
      <c r="V57" s="165"/>
      <c r="W57" s="165"/>
      <c r="X57" s="170" t="str">
        <f t="shared" si="2"/>
        <v/>
      </c>
      <c r="Y57" s="107">
        <f t="shared" si="6"/>
        <v>0</v>
      </c>
      <c r="Z57" s="161" t="str">
        <f>+IF(OR(H57='Assume|Quant Indicators'!$D$52,S57='Assume|Quant Indicators'!$D$52)=TRUE,'Assume|Quant Indicators'!$D$52,IF(OR(H57&lt;&gt;"",S57&lt;&gt;""),'Assume|Quant Indicators'!$D$53,""))</f>
        <v>Yes</v>
      </c>
    </row>
    <row r="58" spans="1:26" ht="36" x14ac:dyDescent="0.25">
      <c r="A58" s="35"/>
      <c r="B58" s="36">
        <v>53</v>
      </c>
      <c r="C58" s="108" t="e">
        <f>+#REF!</f>
        <v>#REF!</v>
      </c>
      <c r="D58" s="108" t="e">
        <f>+D55</f>
        <v>#REF!</v>
      </c>
      <c r="E58" s="37" t="e">
        <f>+#REF!</f>
        <v>#REF!</v>
      </c>
      <c r="F58" s="108" t="str">
        <f>+IFERROR(INDEX(#REF!,MATCH(E58,#REF!,0),MATCH(INDEX(#REF!,MATCH(E58,#REF!,0)),#REF!,0)),"")</f>
        <v/>
      </c>
      <c r="G58" s="108" t="str">
        <f>+IFERROR(INDEX(#REF!,MATCH(E58,#REF!,0),MATCH(INDEX(#REF!,MATCH(E58,#REF!,0)),#REF!,0)),"")</f>
        <v/>
      </c>
      <c r="H58" s="161" t="str">
        <f>+IF(F58&lt;&gt;G58,'Assume|Quant Indicators'!$D$52,IF(AND(F58&lt;&gt;"",G58&lt;&gt;""),'Assume|Quant Indicators'!$D$53,""))</f>
        <v/>
      </c>
      <c r="I58" s="192"/>
      <c r="J58" s="165"/>
      <c r="K58" s="165"/>
      <c r="L58" s="165"/>
      <c r="M58" s="170" t="str">
        <f t="shared" si="4"/>
        <v/>
      </c>
      <c r="N58" s="107">
        <f t="shared" si="5"/>
        <v>0</v>
      </c>
      <c r="O58" s="108" t="e">
        <f>+IF(INDEX(#REF!,MATCH(E58,#REF!,0))="No","",INDEX(#REF!,MATCH(E58,#REF!,0)))</f>
        <v>#REF!</v>
      </c>
      <c r="P58" s="108" t="e">
        <f>+IF(INDEX(#REF!,MATCH(E58,#REF!,0))="No","",INDEX(#REF!,MATCH(E58,#REF!,0)))</f>
        <v>#REF!</v>
      </c>
      <c r="Q58" s="108" t="e">
        <f>+IF(INDEX(#REF!,MATCH(E58,#REF!,0))="No","",INDEX(#REF!,MATCH(E58,#REF!,0)))</f>
        <v>#REF!</v>
      </c>
      <c r="R58" s="108" t="e">
        <f>+IF(INDEX(#REF!,MATCH(E58,#REF!,0))="No","",INDEX(#REF!,MATCH(E58,#REF!,0)))</f>
        <v>#REF!</v>
      </c>
      <c r="S58" s="161" t="str">
        <f>+IF(COUNTIF(O58:R58,"")=4,'Assume|Quant Indicators'!$D$53,'Assume|Quant Indicators'!$D$52)</f>
        <v>Yes</v>
      </c>
      <c r="T58" s="192"/>
      <c r="U58" s="165"/>
      <c r="V58" s="165"/>
      <c r="W58" s="165"/>
      <c r="X58" s="170" t="str">
        <f t="shared" si="2"/>
        <v/>
      </c>
      <c r="Y58" s="107">
        <f t="shared" si="6"/>
        <v>0</v>
      </c>
      <c r="Z58" s="161" t="str">
        <f>+IF(OR(H58='Assume|Quant Indicators'!$D$52,S58='Assume|Quant Indicators'!$D$52)=TRUE,'Assume|Quant Indicators'!$D$52,IF(OR(H58&lt;&gt;"",S58&lt;&gt;""),'Assume|Quant Indicators'!$D$53,""))</f>
        <v>Yes</v>
      </c>
    </row>
    <row r="59" spans="1:26" ht="36" x14ac:dyDescent="0.25">
      <c r="A59" s="35"/>
      <c r="B59" s="36">
        <v>54</v>
      </c>
      <c r="C59" s="108" t="e">
        <f>+#REF!</f>
        <v>#REF!</v>
      </c>
      <c r="D59" s="108" t="e">
        <f>+D55</f>
        <v>#REF!</v>
      </c>
      <c r="E59" s="37" t="e">
        <f>+#REF!</f>
        <v>#REF!</v>
      </c>
      <c r="F59" s="108" t="str">
        <f>+IFERROR(INDEX(#REF!,MATCH(E59,#REF!,0),MATCH(INDEX(#REF!,MATCH(E59,#REF!,0)),#REF!,0)),"")</f>
        <v/>
      </c>
      <c r="G59" s="108" t="str">
        <f>+IFERROR(INDEX(#REF!,MATCH(E59,#REF!,0),MATCH(INDEX(#REF!,MATCH(E59,#REF!,0)),#REF!,0)),"")</f>
        <v/>
      </c>
      <c r="H59" s="161" t="str">
        <f>+IF(F59&lt;&gt;G59,'Assume|Quant Indicators'!$D$52,IF(AND(F59&lt;&gt;"",G59&lt;&gt;""),'Assume|Quant Indicators'!$D$53,""))</f>
        <v/>
      </c>
      <c r="I59" s="192"/>
      <c r="J59" s="165"/>
      <c r="K59" s="165"/>
      <c r="L59" s="165"/>
      <c r="M59" s="170" t="str">
        <f t="shared" si="4"/>
        <v/>
      </c>
      <c r="N59" s="107">
        <f t="shared" si="5"/>
        <v>0</v>
      </c>
      <c r="O59" s="108" t="e">
        <f>+IF(INDEX(#REF!,MATCH(E59,#REF!,0))="No","",INDEX(#REF!,MATCH(E59,#REF!,0)))</f>
        <v>#REF!</v>
      </c>
      <c r="P59" s="108" t="e">
        <f>+IF(INDEX(#REF!,MATCH(E59,#REF!,0))="No","",INDEX(#REF!,MATCH(E59,#REF!,0)))</f>
        <v>#REF!</v>
      </c>
      <c r="Q59" s="108" t="e">
        <f>+IF(INDEX(#REF!,MATCH(E59,#REF!,0))="No","",INDEX(#REF!,MATCH(E59,#REF!,0)))</f>
        <v>#REF!</v>
      </c>
      <c r="R59" s="108" t="e">
        <f>+IF(INDEX(#REF!,MATCH(E59,#REF!,0))="No","",INDEX(#REF!,MATCH(E59,#REF!,0)))</f>
        <v>#REF!</v>
      </c>
      <c r="S59" s="161" t="str">
        <f>+IF(COUNTIF(O59:R59,"")=4,'Assume|Quant Indicators'!$D$53,'Assume|Quant Indicators'!$D$52)</f>
        <v>Yes</v>
      </c>
      <c r="T59" s="192"/>
      <c r="U59" s="165"/>
      <c r="V59" s="165"/>
      <c r="W59" s="165"/>
      <c r="X59" s="170" t="str">
        <f t="shared" si="2"/>
        <v/>
      </c>
      <c r="Y59" s="107">
        <f t="shared" si="6"/>
        <v>0</v>
      </c>
      <c r="Z59" s="161" t="str">
        <f>+IF(OR(H59='Assume|Quant Indicators'!$D$52,S59='Assume|Quant Indicators'!$D$52)=TRUE,'Assume|Quant Indicators'!$D$52,IF(OR(H59&lt;&gt;"",S59&lt;&gt;""),'Assume|Quant Indicators'!$D$53,""))</f>
        <v>Yes</v>
      </c>
    </row>
    <row r="60" spans="1:26" ht="36" x14ac:dyDescent="0.25">
      <c r="A60" s="35"/>
      <c r="B60" s="36">
        <v>55</v>
      </c>
      <c r="C60" s="108" t="e">
        <f>+#REF!</f>
        <v>#REF!</v>
      </c>
      <c r="D60" s="108" t="e">
        <f>+#REF!</f>
        <v>#REF!</v>
      </c>
      <c r="E60" s="37" t="e">
        <f>+#REF!</f>
        <v>#REF!</v>
      </c>
      <c r="F60" s="108" t="str">
        <f>+IFERROR(INDEX(#REF!,MATCH(E60,#REF!,0),MATCH(INDEX(#REF!,MATCH(E60,#REF!,0)),#REF!,0)),"")</f>
        <v/>
      </c>
      <c r="G60" s="108" t="str">
        <f>+IFERROR(INDEX(#REF!,MATCH(E60,#REF!,0),MATCH(INDEX(#REF!,MATCH(E60,#REF!,0)),#REF!,0)),"")</f>
        <v/>
      </c>
      <c r="H60" s="161" t="str">
        <f>+IF(F60&lt;&gt;G60,'Assume|Quant Indicators'!$D$52,IF(AND(F60&lt;&gt;"",G60&lt;&gt;""),'Assume|Quant Indicators'!$D$53,""))</f>
        <v/>
      </c>
      <c r="I60" s="192"/>
      <c r="J60" s="165"/>
      <c r="K60" s="165"/>
      <c r="L60" s="165"/>
      <c r="M60" s="170" t="str">
        <f t="shared" si="4"/>
        <v/>
      </c>
      <c r="N60" s="107">
        <f t="shared" si="5"/>
        <v>0</v>
      </c>
      <c r="O60" s="108" t="e">
        <f>+IF(INDEX(#REF!,MATCH(E60,#REF!,0))="No","",INDEX(#REF!,MATCH(E60,#REF!,0)))</f>
        <v>#REF!</v>
      </c>
      <c r="P60" s="108" t="e">
        <f>+IF(INDEX(#REF!,MATCH(E60,#REF!,0))="No","",INDEX(#REF!,MATCH(E60,#REF!,0)))</f>
        <v>#REF!</v>
      </c>
      <c r="Q60" s="108" t="e">
        <f>+IF(INDEX(#REF!,MATCH(E60,#REF!,0))="No","",INDEX(#REF!,MATCH(E60,#REF!,0)))</f>
        <v>#REF!</v>
      </c>
      <c r="R60" s="108" t="e">
        <f>+IF(INDEX(#REF!,MATCH(E60,#REF!,0))="No","",INDEX(#REF!,MATCH(E60,#REF!,0)))</f>
        <v>#REF!</v>
      </c>
      <c r="S60" s="161" t="str">
        <f>+IF(COUNTIF(O60:R60,"")=4,'Assume|Quant Indicators'!$D$53,'Assume|Quant Indicators'!$D$52)</f>
        <v>Yes</v>
      </c>
      <c r="T60" s="192"/>
      <c r="U60" s="165"/>
      <c r="V60" s="165"/>
      <c r="W60" s="165"/>
      <c r="X60" s="170" t="str">
        <f t="shared" si="2"/>
        <v/>
      </c>
      <c r="Y60" s="107">
        <f t="shared" si="6"/>
        <v>0</v>
      </c>
      <c r="Z60" s="161" t="str">
        <f>+IF(OR(H60='Assume|Quant Indicators'!$D$52,S60='Assume|Quant Indicators'!$D$52)=TRUE,'Assume|Quant Indicators'!$D$52,IF(OR(H60&lt;&gt;"",S60&lt;&gt;""),'Assume|Quant Indicators'!$D$53,""))</f>
        <v>Yes</v>
      </c>
    </row>
    <row r="61" spans="1:26" ht="36" x14ac:dyDescent="0.25">
      <c r="A61" s="35"/>
      <c r="B61" s="36">
        <v>56</v>
      </c>
      <c r="C61" s="108" t="e">
        <f>+#REF!</f>
        <v>#REF!</v>
      </c>
      <c r="D61" s="108" t="e">
        <f>+D60</f>
        <v>#REF!</v>
      </c>
      <c r="E61" s="37" t="e">
        <f>+#REF!</f>
        <v>#REF!</v>
      </c>
      <c r="F61" s="108" t="str">
        <f>+IFERROR(INDEX(#REF!,MATCH(E61,#REF!,0),MATCH(INDEX(#REF!,MATCH(E61,#REF!,0)),#REF!,0)),"")</f>
        <v/>
      </c>
      <c r="G61" s="108" t="str">
        <f>+IFERROR(INDEX(#REF!,MATCH(E61,#REF!,0),MATCH(INDEX(#REF!,MATCH(E61,#REF!,0)),#REF!,0)),"")</f>
        <v/>
      </c>
      <c r="H61" s="161" t="str">
        <f>+IF(F61&lt;&gt;G61,'Assume|Quant Indicators'!$D$52,IF(AND(F61&lt;&gt;"",G61&lt;&gt;""),'Assume|Quant Indicators'!$D$53,""))</f>
        <v/>
      </c>
      <c r="I61" s="192"/>
      <c r="J61" s="165"/>
      <c r="K61" s="165"/>
      <c r="L61" s="165"/>
      <c r="M61" s="170" t="str">
        <f t="shared" si="4"/>
        <v/>
      </c>
      <c r="N61" s="107">
        <f t="shared" si="5"/>
        <v>0</v>
      </c>
      <c r="O61" s="108" t="e">
        <f>+IF(INDEX(#REF!,MATCH(E61,#REF!,0))="No","",INDEX(#REF!,MATCH(E61,#REF!,0)))</f>
        <v>#REF!</v>
      </c>
      <c r="P61" s="108" t="e">
        <f>+IF(INDEX(#REF!,MATCH(E61,#REF!,0))="No","",INDEX(#REF!,MATCH(E61,#REF!,0)))</f>
        <v>#REF!</v>
      </c>
      <c r="Q61" s="108" t="e">
        <f>+IF(INDEX(#REF!,MATCH(E61,#REF!,0))="No","",INDEX(#REF!,MATCH(E61,#REF!,0)))</f>
        <v>#REF!</v>
      </c>
      <c r="R61" s="108" t="e">
        <f>+IF(INDEX(#REF!,MATCH(E61,#REF!,0))="No","",INDEX(#REF!,MATCH(E61,#REF!,0)))</f>
        <v>#REF!</v>
      </c>
      <c r="S61" s="161" t="str">
        <f>+IF(COUNTIF(O61:R61,"")=4,'Assume|Quant Indicators'!$D$53,'Assume|Quant Indicators'!$D$52)</f>
        <v>Yes</v>
      </c>
      <c r="T61" s="192"/>
      <c r="U61" s="165"/>
      <c r="V61" s="165"/>
      <c r="W61" s="165"/>
      <c r="X61" s="170" t="str">
        <f t="shared" si="2"/>
        <v/>
      </c>
      <c r="Y61" s="107">
        <f t="shared" si="6"/>
        <v>0</v>
      </c>
      <c r="Z61" s="161" t="str">
        <f>+IF(OR(H61='Assume|Quant Indicators'!$D$52,S61='Assume|Quant Indicators'!$D$52)=TRUE,'Assume|Quant Indicators'!$D$52,IF(OR(H61&lt;&gt;"",S61&lt;&gt;""),'Assume|Quant Indicators'!$D$53,""))</f>
        <v>Yes</v>
      </c>
    </row>
    <row r="62" spans="1:26" ht="36" x14ac:dyDescent="0.25">
      <c r="A62" s="35"/>
      <c r="B62" s="36">
        <v>57</v>
      </c>
      <c r="C62" s="108" t="e">
        <f>+#REF!</f>
        <v>#REF!</v>
      </c>
      <c r="D62" s="108" t="e">
        <f>+D60</f>
        <v>#REF!</v>
      </c>
      <c r="E62" s="37" t="e">
        <f>+#REF!</f>
        <v>#REF!</v>
      </c>
      <c r="F62" s="108" t="str">
        <f>+IFERROR(INDEX(#REF!,MATCH(E62,#REF!,0),MATCH(INDEX(#REF!,MATCH(E62,#REF!,0)),#REF!,0)),"")</f>
        <v/>
      </c>
      <c r="G62" s="108" t="str">
        <f>+IFERROR(INDEX(#REF!,MATCH(E62,#REF!,0),MATCH(INDEX(#REF!,MATCH(E62,#REF!,0)),#REF!,0)),"")</f>
        <v/>
      </c>
      <c r="H62" s="161" t="str">
        <f>+IF(F62&lt;&gt;G62,'Assume|Quant Indicators'!$D$52,IF(AND(F62&lt;&gt;"",G62&lt;&gt;""),'Assume|Quant Indicators'!$D$53,""))</f>
        <v/>
      </c>
      <c r="I62" s="192"/>
      <c r="J62" s="165"/>
      <c r="K62" s="165"/>
      <c r="L62" s="165"/>
      <c r="M62" s="170" t="str">
        <f t="shared" si="4"/>
        <v/>
      </c>
      <c r="N62" s="107">
        <f t="shared" si="5"/>
        <v>0</v>
      </c>
      <c r="O62" s="108" t="e">
        <f>+IF(INDEX(#REF!,MATCH(E62,#REF!,0))="No","",INDEX(#REF!,MATCH(E62,#REF!,0)))</f>
        <v>#REF!</v>
      </c>
      <c r="P62" s="108" t="e">
        <f>+IF(INDEX(#REF!,MATCH(E62,#REF!,0))="No","",INDEX(#REF!,MATCH(E62,#REF!,0)))</f>
        <v>#REF!</v>
      </c>
      <c r="Q62" s="108" t="e">
        <f>+IF(INDEX(#REF!,MATCH(E62,#REF!,0))="No","",INDEX(#REF!,MATCH(E62,#REF!,0)))</f>
        <v>#REF!</v>
      </c>
      <c r="R62" s="108" t="e">
        <f>+IF(INDEX(#REF!,MATCH(E62,#REF!,0))="No","",INDEX(#REF!,MATCH(E62,#REF!,0)))</f>
        <v>#REF!</v>
      </c>
      <c r="S62" s="161" t="str">
        <f>+IF(COUNTIF(O62:R62,"")=4,'Assume|Quant Indicators'!$D$53,'Assume|Quant Indicators'!$D$52)</f>
        <v>Yes</v>
      </c>
      <c r="T62" s="192"/>
      <c r="U62" s="165"/>
      <c r="V62" s="165"/>
      <c r="W62" s="165"/>
      <c r="X62" s="170" t="str">
        <f t="shared" si="2"/>
        <v/>
      </c>
      <c r="Y62" s="107">
        <f t="shared" si="6"/>
        <v>0</v>
      </c>
      <c r="Z62" s="161" t="str">
        <f>+IF(OR(H62='Assume|Quant Indicators'!$D$52,S62='Assume|Quant Indicators'!$D$52)=TRUE,'Assume|Quant Indicators'!$D$52,IF(OR(H62&lt;&gt;"",S62&lt;&gt;""),'Assume|Quant Indicators'!$D$53,""))</f>
        <v>Yes</v>
      </c>
    </row>
    <row r="63" spans="1:26" ht="36" x14ac:dyDescent="0.25">
      <c r="A63" s="35"/>
      <c r="B63" s="36">
        <v>58</v>
      </c>
      <c r="C63" s="108" t="e">
        <f>+#REF!</f>
        <v>#REF!</v>
      </c>
      <c r="D63" s="108" t="e">
        <f>+#REF!</f>
        <v>#REF!</v>
      </c>
      <c r="E63" s="37" t="e">
        <f>+#REF!</f>
        <v>#REF!</v>
      </c>
      <c r="F63" s="108" t="str">
        <f>+IFERROR(INDEX(#REF!,MATCH(E63,#REF!,0),MATCH(INDEX(#REF!,MATCH(E63,#REF!,0)),#REF!,0)),"")</f>
        <v/>
      </c>
      <c r="G63" s="108" t="str">
        <f>+IFERROR(INDEX(#REF!,MATCH(E63,#REF!,0),MATCH(INDEX(#REF!,MATCH(E63,#REF!,0)),#REF!,0)),"")</f>
        <v/>
      </c>
      <c r="H63" s="161" t="str">
        <f>+IF(F63&lt;&gt;G63,'Assume|Quant Indicators'!$D$52,IF(AND(F63&lt;&gt;"",G63&lt;&gt;""),'Assume|Quant Indicators'!$D$53,""))</f>
        <v/>
      </c>
      <c r="I63" s="192"/>
      <c r="J63" s="165"/>
      <c r="K63" s="165"/>
      <c r="L63" s="165"/>
      <c r="M63" s="170" t="str">
        <f t="shared" si="4"/>
        <v/>
      </c>
      <c r="N63" s="107">
        <f t="shared" si="5"/>
        <v>0</v>
      </c>
      <c r="O63" s="108" t="e">
        <f>+IF(INDEX(#REF!,MATCH(E63,#REF!,0))="No","",INDEX(#REF!,MATCH(E63,#REF!,0)))</f>
        <v>#REF!</v>
      </c>
      <c r="P63" s="108" t="e">
        <f>+IF(INDEX(#REF!,MATCH(E63,#REF!,0))="No","",INDEX(#REF!,MATCH(E63,#REF!,0)))</f>
        <v>#REF!</v>
      </c>
      <c r="Q63" s="108" t="e">
        <f>+IF(INDEX(#REF!,MATCH(E63,#REF!,0))="No","",INDEX(#REF!,MATCH(E63,#REF!,0)))</f>
        <v>#REF!</v>
      </c>
      <c r="R63" s="108" t="e">
        <f>+IF(INDEX(#REF!,MATCH(E63,#REF!,0))="No","",INDEX(#REF!,MATCH(E63,#REF!,0)))</f>
        <v>#REF!</v>
      </c>
      <c r="S63" s="161" t="str">
        <f>+IF(COUNTIF(O63:R63,"")=4,'Assume|Quant Indicators'!$D$53,'Assume|Quant Indicators'!$D$52)</f>
        <v>Yes</v>
      </c>
      <c r="T63" s="192"/>
      <c r="U63" s="165"/>
      <c r="V63" s="165"/>
      <c r="W63" s="165"/>
      <c r="X63" s="170" t="str">
        <f t="shared" si="2"/>
        <v/>
      </c>
      <c r="Y63" s="107">
        <f t="shared" si="6"/>
        <v>0</v>
      </c>
      <c r="Z63" s="161" t="str">
        <f>+IF(OR(H63='Assume|Quant Indicators'!$D$52,S63='Assume|Quant Indicators'!$D$52)=TRUE,'Assume|Quant Indicators'!$D$52,IF(OR(H63&lt;&gt;"",S63&lt;&gt;""),'Assume|Quant Indicators'!$D$53,""))</f>
        <v>Yes</v>
      </c>
    </row>
    <row r="64" spans="1:26" ht="36" x14ac:dyDescent="0.25">
      <c r="A64" s="35"/>
      <c r="B64" s="36">
        <v>59</v>
      </c>
      <c r="C64" s="108" t="e">
        <f>+#REF!</f>
        <v>#REF!</v>
      </c>
      <c r="D64" s="108" t="e">
        <f>+D63</f>
        <v>#REF!</v>
      </c>
      <c r="E64" s="37" t="e">
        <f>+#REF!</f>
        <v>#REF!</v>
      </c>
      <c r="F64" s="108" t="str">
        <f>+IFERROR(INDEX(#REF!,MATCH(E64,#REF!,0),MATCH(INDEX(#REF!,MATCH(E64,#REF!,0)),#REF!,0)),"")</f>
        <v/>
      </c>
      <c r="G64" s="108" t="str">
        <f>+IFERROR(INDEX(#REF!,MATCH(E64,#REF!,0),MATCH(INDEX(#REF!,MATCH(E64,#REF!,0)),#REF!,0)),"")</f>
        <v/>
      </c>
      <c r="H64" s="161" t="str">
        <f>+IF(F64&lt;&gt;G64,'Assume|Quant Indicators'!$D$52,IF(AND(F64&lt;&gt;"",G64&lt;&gt;""),'Assume|Quant Indicators'!$D$53,""))</f>
        <v/>
      </c>
      <c r="I64" s="192"/>
      <c r="J64" s="165"/>
      <c r="K64" s="165"/>
      <c r="L64" s="165"/>
      <c r="M64" s="170" t="str">
        <f t="shared" si="4"/>
        <v/>
      </c>
      <c r="N64" s="107">
        <f t="shared" si="5"/>
        <v>0</v>
      </c>
      <c r="O64" s="108" t="e">
        <f>+IF(INDEX(#REF!,MATCH(E64,#REF!,0))="No","",INDEX(#REF!,MATCH(E64,#REF!,0)))</f>
        <v>#REF!</v>
      </c>
      <c r="P64" s="108" t="e">
        <f>+IF(INDEX(#REF!,MATCH(E64,#REF!,0))="No","",INDEX(#REF!,MATCH(E64,#REF!,0)))</f>
        <v>#REF!</v>
      </c>
      <c r="Q64" s="108" t="e">
        <f>+IF(INDEX(#REF!,MATCH(E64,#REF!,0))="No","",INDEX(#REF!,MATCH(E64,#REF!,0)))</f>
        <v>#REF!</v>
      </c>
      <c r="R64" s="108" t="e">
        <f>+IF(INDEX(#REF!,MATCH(E64,#REF!,0))="No","",INDEX(#REF!,MATCH(E64,#REF!,0)))</f>
        <v>#REF!</v>
      </c>
      <c r="S64" s="161" t="str">
        <f>+IF(COUNTIF(O64:R64,"")=4,'Assume|Quant Indicators'!$D$53,'Assume|Quant Indicators'!$D$52)</f>
        <v>Yes</v>
      </c>
      <c r="T64" s="192"/>
      <c r="U64" s="165"/>
      <c r="V64" s="165"/>
      <c r="W64" s="165"/>
      <c r="X64" s="170" t="str">
        <f t="shared" si="2"/>
        <v/>
      </c>
      <c r="Y64" s="107">
        <f t="shared" si="6"/>
        <v>0</v>
      </c>
      <c r="Z64" s="161" t="str">
        <f>+IF(OR(H64='Assume|Quant Indicators'!$D$52,S64='Assume|Quant Indicators'!$D$52)=TRUE,'Assume|Quant Indicators'!$D$52,IF(OR(H64&lt;&gt;"",S64&lt;&gt;""),'Assume|Quant Indicators'!$D$53,""))</f>
        <v>Yes</v>
      </c>
    </row>
    <row r="65" spans="1:26" ht="36" x14ac:dyDescent="0.25">
      <c r="A65" s="35"/>
      <c r="B65" s="36">
        <v>60</v>
      </c>
      <c r="C65" s="108" t="e">
        <f>+#REF!</f>
        <v>#REF!</v>
      </c>
      <c r="D65" s="108" t="e">
        <f>+#REF!</f>
        <v>#REF!</v>
      </c>
      <c r="E65" s="37" t="e">
        <f>+#REF!</f>
        <v>#REF!</v>
      </c>
      <c r="F65" s="108" t="str">
        <f>+IFERROR(INDEX(#REF!,MATCH(E65,#REF!,0),MATCH(INDEX(#REF!,MATCH(E65,#REF!,0)),#REF!,0)),"")</f>
        <v/>
      </c>
      <c r="G65" s="108" t="str">
        <f>+IFERROR(INDEX(#REF!,MATCH(E65,#REF!,0),MATCH(INDEX(#REF!,MATCH(E65,#REF!,0)),#REF!,0)),"")</f>
        <v/>
      </c>
      <c r="H65" s="161" t="str">
        <f>+IF(F65&lt;&gt;G65,'Assume|Quant Indicators'!$D$52,IF(AND(F65&lt;&gt;"",G65&lt;&gt;""),'Assume|Quant Indicators'!$D$53,""))</f>
        <v/>
      </c>
      <c r="I65" s="192"/>
      <c r="J65" s="165"/>
      <c r="K65" s="165"/>
      <c r="L65" s="165"/>
      <c r="M65" s="170" t="str">
        <f t="shared" si="4"/>
        <v/>
      </c>
      <c r="N65" s="107">
        <f t="shared" si="5"/>
        <v>0</v>
      </c>
      <c r="O65" s="108" t="e">
        <f>+IF(INDEX(#REF!,MATCH(E65,#REF!,0))="No","",INDEX(#REF!,MATCH(E65,#REF!,0)))</f>
        <v>#REF!</v>
      </c>
      <c r="P65" s="108" t="e">
        <f>+IF(INDEX(#REF!,MATCH(E65,#REF!,0))="No","",INDEX(#REF!,MATCH(E65,#REF!,0)))</f>
        <v>#REF!</v>
      </c>
      <c r="Q65" s="108" t="e">
        <f>+IF(INDEX(#REF!,MATCH(E65,#REF!,0))="No","",INDEX(#REF!,MATCH(E65,#REF!,0)))</f>
        <v>#REF!</v>
      </c>
      <c r="R65" s="108" t="e">
        <f>+IF(INDEX(#REF!,MATCH(E65,#REF!,0))="No","",INDEX(#REF!,MATCH(E65,#REF!,0)))</f>
        <v>#REF!</v>
      </c>
      <c r="S65" s="161" t="str">
        <f>+IF(COUNTIF(O65:R65,"")=4,'Assume|Quant Indicators'!$D$53,'Assume|Quant Indicators'!$D$52)</f>
        <v>Yes</v>
      </c>
      <c r="T65" s="192"/>
      <c r="U65" s="165"/>
      <c r="V65" s="165"/>
      <c r="W65" s="165"/>
      <c r="X65" s="170" t="str">
        <f t="shared" si="2"/>
        <v/>
      </c>
      <c r="Y65" s="107">
        <f t="shared" si="6"/>
        <v>0</v>
      </c>
      <c r="Z65" s="161" t="str">
        <f>+IF(OR(H65='Assume|Quant Indicators'!$D$52,S65='Assume|Quant Indicators'!$D$52)=TRUE,'Assume|Quant Indicators'!$D$52,IF(OR(H65&lt;&gt;"",S65&lt;&gt;""),'Assume|Quant Indicators'!$D$53,""))</f>
        <v>Yes</v>
      </c>
    </row>
    <row r="66" spans="1:26" ht="36" x14ac:dyDescent="0.25">
      <c r="A66" s="35"/>
      <c r="B66" s="36">
        <v>61</v>
      </c>
      <c r="C66" s="108" t="e">
        <f>+#REF!</f>
        <v>#REF!</v>
      </c>
      <c r="D66" s="108" t="e">
        <f>+D65</f>
        <v>#REF!</v>
      </c>
      <c r="E66" s="37" t="e">
        <f>+#REF!</f>
        <v>#REF!</v>
      </c>
      <c r="F66" s="108" t="str">
        <f>+IFERROR(INDEX(#REF!,MATCH(E66,#REF!,0),MATCH(INDEX(#REF!,MATCH(E66,#REF!,0)),#REF!,0)),"")</f>
        <v/>
      </c>
      <c r="G66" s="108" t="str">
        <f>+IFERROR(INDEX(#REF!,MATCH(E66,#REF!,0),MATCH(INDEX(#REF!,MATCH(E66,#REF!,0)),#REF!,0)),"")</f>
        <v/>
      </c>
      <c r="H66" s="161" t="str">
        <f>+IF(F66&lt;&gt;G66,'Assume|Quant Indicators'!$D$52,IF(AND(F66&lt;&gt;"",G66&lt;&gt;""),'Assume|Quant Indicators'!$D$53,""))</f>
        <v/>
      </c>
      <c r="I66" s="192"/>
      <c r="J66" s="165"/>
      <c r="K66" s="165"/>
      <c r="L66" s="165"/>
      <c r="M66" s="170" t="str">
        <f t="shared" si="4"/>
        <v/>
      </c>
      <c r="N66" s="107">
        <f t="shared" si="5"/>
        <v>0</v>
      </c>
      <c r="O66" s="108" t="e">
        <f>+IF(INDEX(#REF!,MATCH(E66,#REF!,0))="No","",INDEX(#REF!,MATCH(E66,#REF!,0)))</f>
        <v>#REF!</v>
      </c>
      <c r="P66" s="108" t="e">
        <f>+IF(INDEX(#REF!,MATCH(E66,#REF!,0))="No","",INDEX(#REF!,MATCH(E66,#REF!,0)))</f>
        <v>#REF!</v>
      </c>
      <c r="Q66" s="108" t="e">
        <f>+IF(INDEX(#REF!,MATCH(E66,#REF!,0))="No","",INDEX(#REF!,MATCH(E66,#REF!,0)))</f>
        <v>#REF!</v>
      </c>
      <c r="R66" s="108" t="e">
        <f>+IF(INDEX(#REF!,MATCH(E66,#REF!,0))="No","",INDEX(#REF!,MATCH(E66,#REF!,0)))</f>
        <v>#REF!</v>
      </c>
      <c r="S66" s="161" t="str">
        <f>+IF(COUNTIF(O66:R66,"")=4,'Assume|Quant Indicators'!$D$53,'Assume|Quant Indicators'!$D$52)</f>
        <v>Yes</v>
      </c>
      <c r="T66" s="192"/>
      <c r="U66" s="165"/>
      <c r="V66" s="165"/>
      <c r="W66" s="165"/>
      <c r="X66" s="170" t="str">
        <f t="shared" si="2"/>
        <v/>
      </c>
      <c r="Y66" s="107">
        <f t="shared" si="6"/>
        <v>0</v>
      </c>
      <c r="Z66" s="161" t="str">
        <f>+IF(OR(H66='Assume|Quant Indicators'!$D$52,S66='Assume|Quant Indicators'!$D$52)=TRUE,'Assume|Quant Indicators'!$D$52,IF(OR(H66&lt;&gt;"",S66&lt;&gt;""),'Assume|Quant Indicators'!$D$53,""))</f>
        <v>Yes</v>
      </c>
    </row>
    <row r="67" spans="1:26" ht="36" x14ac:dyDescent="0.25">
      <c r="A67" s="35"/>
      <c r="B67" s="36">
        <v>62</v>
      </c>
      <c r="C67" s="108" t="e">
        <f>+#REF!</f>
        <v>#REF!</v>
      </c>
      <c r="D67" s="108" t="e">
        <f>+D65</f>
        <v>#REF!</v>
      </c>
      <c r="E67" s="37" t="e">
        <f>+#REF!</f>
        <v>#REF!</v>
      </c>
      <c r="F67" s="108" t="str">
        <f>+IFERROR(INDEX(#REF!,MATCH(E67,#REF!,0),MATCH(INDEX(#REF!,MATCH(E67,#REF!,0)),#REF!,0)),"")</f>
        <v/>
      </c>
      <c r="G67" s="108" t="str">
        <f>+IFERROR(INDEX(#REF!,MATCH(E67,#REF!,0),MATCH(INDEX(#REF!,MATCH(E67,#REF!,0)),#REF!,0)),"")</f>
        <v/>
      </c>
      <c r="H67" s="161" t="str">
        <f>+IF(F67&lt;&gt;G67,'Assume|Quant Indicators'!$D$52,IF(AND(F67&lt;&gt;"",G67&lt;&gt;""),'Assume|Quant Indicators'!$D$53,""))</f>
        <v/>
      </c>
      <c r="I67" s="192"/>
      <c r="J67" s="165"/>
      <c r="K67" s="165"/>
      <c r="L67" s="165"/>
      <c r="M67" s="170" t="str">
        <f t="shared" si="4"/>
        <v/>
      </c>
      <c r="N67" s="107">
        <f t="shared" si="5"/>
        <v>0</v>
      </c>
      <c r="O67" s="108" t="e">
        <f>+IF(INDEX(#REF!,MATCH(E67,#REF!,0))="No","",INDEX(#REF!,MATCH(E67,#REF!,0)))</f>
        <v>#REF!</v>
      </c>
      <c r="P67" s="108" t="e">
        <f>+IF(INDEX(#REF!,MATCH(E67,#REF!,0))="No","",INDEX(#REF!,MATCH(E67,#REF!,0)))</f>
        <v>#REF!</v>
      </c>
      <c r="Q67" s="108" t="e">
        <f>+IF(INDEX(#REF!,MATCH(E67,#REF!,0))="No","",INDEX(#REF!,MATCH(E67,#REF!,0)))</f>
        <v>#REF!</v>
      </c>
      <c r="R67" s="108" t="e">
        <f>+IF(INDEX(#REF!,MATCH(E67,#REF!,0))="No","",INDEX(#REF!,MATCH(E67,#REF!,0)))</f>
        <v>#REF!</v>
      </c>
      <c r="S67" s="161" t="str">
        <f>+IF(COUNTIF(O67:R67,"")=4,'Assume|Quant Indicators'!$D$53,'Assume|Quant Indicators'!$D$52)</f>
        <v>Yes</v>
      </c>
      <c r="T67" s="192"/>
      <c r="U67" s="165"/>
      <c r="V67" s="165"/>
      <c r="W67" s="165"/>
      <c r="X67" s="170" t="str">
        <f t="shared" si="2"/>
        <v/>
      </c>
      <c r="Y67" s="107">
        <f t="shared" si="6"/>
        <v>0</v>
      </c>
      <c r="Z67" s="161" t="str">
        <f>+IF(OR(H67='Assume|Quant Indicators'!$D$52,S67='Assume|Quant Indicators'!$D$52)=TRUE,'Assume|Quant Indicators'!$D$52,IF(OR(H67&lt;&gt;"",S67&lt;&gt;""),'Assume|Quant Indicators'!$D$53,""))</f>
        <v>Yes</v>
      </c>
    </row>
    <row r="68" spans="1:26" ht="36" x14ac:dyDescent="0.25">
      <c r="A68" s="35"/>
      <c r="B68" s="36">
        <v>63</v>
      </c>
      <c r="C68" s="108" t="e">
        <f>+#REF!</f>
        <v>#REF!</v>
      </c>
      <c r="D68" s="108" t="e">
        <f>+D65</f>
        <v>#REF!</v>
      </c>
      <c r="E68" s="37" t="e">
        <f>+#REF!</f>
        <v>#REF!</v>
      </c>
      <c r="F68" s="108" t="str">
        <f>+IFERROR(INDEX(#REF!,MATCH(E68,#REF!,0),MATCH(INDEX(#REF!,MATCH(E68,#REF!,0)),#REF!,0)),"")</f>
        <v/>
      </c>
      <c r="G68" s="108" t="str">
        <f>+IFERROR(INDEX(#REF!,MATCH(E68,#REF!,0),MATCH(INDEX(#REF!,MATCH(E68,#REF!,0)),#REF!,0)),"")</f>
        <v/>
      </c>
      <c r="H68" s="161" t="str">
        <f>+IF(F68&lt;&gt;G68,'Assume|Quant Indicators'!$D$52,IF(AND(F68&lt;&gt;"",G68&lt;&gt;""),'Assume|Quant Indicators'!$D$53,""))</f>
        <v/>
      </c>
      <c r="I68" s="192"/>
      <c r="J68" s="165"/>
      <c r="K68" s="165"/>
      <c r="L68" s="165"/>
      <c r="M68" s="170" t="str">
        <f t="shared" si="4"/>
        <v/>
      </c>
      <c r="N68" s="107">
        <f t="shared" si="5"/>
        <v>0</v>
      </c>
      <c r="O68" s="108" t="e">
        <f>+IF(INDEX(#REF!,MATCH(E68,#REF!,0))="No","",INDEX(#REF!,MATCH(E68,#REF!,0)))</f>
        <v>#REF!</v>
      </c>
      <c r="P68" s="108" t="e">
        <f>+IF(INDEX(#REF!,MATCH(E68,#REF!,0))="No","",INDEX(#REF!,MATCH(E68,#REF!,0)))</f>
        <v>#REF!</v>
      </c>
      <c r="Q68" s="108" t="e">
        <f>+IF(INDEX(#REF!,MATCH(E68,#REF!,0))="No","",INDEX(#REF!,MATCH(E68,#REF!,0)))</f>
        <v>#REF!</v>
      </c>
      <c r="R68" s="108" t="e">
        <f>+IF(INDEX(#REF!,MATCH(E68,#REF!,0))="No","",INDEX(#REF!,MATCH(E68,#REF!,0)))</f>
        <v>#REF!</v>
      </c>
      <c r="S68" s="161" t="str">
        <f>+IF(COUNTIF(O68:R68,"")=4,'Assume|Quant Indicators'!$D$53,'Assume|Quant Indicators'!$D$52)</f>
        <v>Yes</v>
      </c>
      <c r="T68" s="192"/>
      <c r="U68" s="165"/>
      <c r="V68" s="165"/>
      <c r="W68" s="165"/>
      <c r="X68" s="170" t="str">
        <f t="shared" si="2"/>
        <v/>
      </c>
      <c r="Y68" s="107">
        <f t="shared" si="6"/>
        <v>0</v>
      </c>
      <c r="Z68" s="161" t="str">
        <f>+IF(OR(H68='Assume|Quant Indicators'!$D$52,S68='Assume|Quant Indicators'!$D$52)=TRUE,'Assume|Quant Indicators'!$D$52,IF(OR(H68&lt;&gt;"",S68&lt;&gt;""),'Assume|Quant Indicators'!$D$53,""))</f>
        <v>Yes</v>
      </c>
    </row>
    <row r="69" spans="1:26" ht="36" x14ac:dyDescent="0.25">
      <c r="A69" s="35"/>
      <c r="B69" s="36">
        <v>64</v>
      </c>
      <c r="C69" s="108" t="e">
        <f>+#REF!</f>
        <v>#REF!</v>
      </c>
      <c r="D69" s="108" t="e">
        <f>+D65</f>
        <v>#REF!</v>
      </c>
      <c r="E69" s="37" t="e">
        <f>+#REF!</f>
        <v>#REF!</v>
      </c>
      <c r="F69" s="108" t="str">
        <f>+IFERROR(INDEX(#REF!,MATCH(E69,#REF!,0),MATCH(INDEX(#REF!,MATCH(E69,#REF!,0)),#REF!,0)),"")</f>
        <v/>
      </c>
      <c r="G69" s="108" t="str">
        <f>+IFERROR(INDEX(#REF!,MATCH(E69,#REF!,0),MATCH(INDEX(#REF!,MATCH(E69,#REF!,0)),#REF!,0)),"")</f>
        <v/>
      </c>
      <c r="H69" s="161" t="str">
        <f>+IF(F69&lt;&gt;G69,'Assume|Quant Indicators'!$D$52,IF(AND(F69&lt;&gt;"",G69&lt;&gt;""),'Assume|Quant Indicators'!$D$53,""))</f>
        <v/>
      </c>
      <c r="I69" s="192"/>
      <c r="J69" s="165"/>
      <c r="K69" s="165"/>
      <c r="L69" s="165"/>
      <c r="M69" s="170" t="str">
        <f t="shared" si="4"/>
        <v/>
      </c>
      <c r="N69" s="107">
        <f t="shared" si="5"/>
        <v>0</v>
      </c>
      <c r="O69" s="108" t="e">
        <f>+IF(INDEX(#REF!,MATCH(E69,#REF!,0))="No","",INDEX(#REF!,MATCH(E69,#REF!,0)))</f>
        <v>#REF!</v>
      </c>
      <c r="P69" s="108" t="e">
        <f>+IF(INDEX(#REF!,MATCH(E69,#REF!,0))="No","",INDEX(#REF!,MATCH(E69,#REF!,0)))</f>
        <v>#REF!</v>
      </c>
      <c r="Q69" s="108" t="e">
        <f>+IF(INDEX(#REF!,MATCH(E69,#REF!,0))="No","",INDEX(#REF!,MATCH(E69,#REF!,0)))</f>
        <v>#REF!</v>
      </c>
      <c r="R69" s="108" t="e">
        <f>+IF(INDEX(#REF!,MATCH(E69,#REF!,0))="No","",INDEX(#REF!,MATCH(E69,#REF!,0)))</f>
        <v>#REF!</v>
      </c>
      <c r="S69" s="161" t="str">
        <f>+IF(COUNTIF(O69:R69,"")=4,'Assume|Quant Indicators'!$D$53,'Assume|Quant Indicators'!$D$52)</f>
        <v>Yes</v>
      </c>
      <c r="T69" s="192"/>
      <c r="U69" s="165"/>
      <c r="V69" s="165"/>
      <c r="W69" s="165"/>
      <c r="X69" s="170" t="str">
        <f t="shared" si="2"/>
        <v/>
      </c>
      <c r="Y69" s="107">
        <f t="shared" si="6"/>
        <v>0</v>
      </c>
      <c r="Z69" s="161" t="str">
        <f>+IF(OR(H69='Assume|Quant Indicators'!$D$52,S69='Assume|Quant Indicators'!$D$52)=TRUE,'Assume|Quant Indicators'!$D$52,IF(OR(H69&lt;&gt;"",S69&lt;&gt;""),'Assume|Quant Indicators'!$D$53,""))</f>
        <v>Yes</v>
      </c>
    </row>
    <row r="70" spans="1:26" ht="36" x14ac:dyDescent="0.25">
      <c r="A70" s="35"/>
      <c r="B70" s="36">
        <v>65</v>
      </c>
      <c r="C70" s="108" t="e">
        <f>+#REF!</f>
        <v>#REF!</v>
      </c>
      <c r="D70" s="108" t="e">
        <f>+#REF!</f>
        <v>#REF!</v>
      </c>
      <c r="E70" s="37" t="e">
        <f>+#REF!</f>
        <v>#REF!</v>
      </c>
      <c r="F70" s="108" t="str">
        <f>+IFERROR(INDEX(#REF!,MATCH(E70,#REF!,0),MATCH(INDEX(#REF!,MATCH(E70,#REF!,0)),#REF!,0)),"")</f>
        <v/>
      </c>
      <c r="G70" s="108" t="str">
        <f>+IFERROR(INDEX(#REF!,MATCH(E70,#REF!,0),MATCH(INDEX(#REF!,MATCH(E70,#REF!,0)),#REF!,0)),"")</f>
        <v/>
      </c>
      <c r="H70" s="161" t="str">
        <f>+IF(F70&lt;&gt;G70,'Assume|Quant Indicators'!$D$52,IF(AND(F70&lt;&gt;"",G70&lt;&gt;""),'Assume|Quant Indicators'!$D$53,""))</f>
        <v/>
      </c>
      <c r="I70" s="192"/>
      <c r="J70" s="165"/>
      <c r="K70" s="165"/>
      <c r="L70" s="165"/>
      <c r="M70" s="170" t="str">
        <f t="shared" ref="M70:M95" si="7">+IF(N70&gt;=3,$AH$6,IF(N70&gt;0,$AH$7,""))</f>
        <v/>
      </c>
      <c r="N70" s="107">
        <f t="shared" ref="N70:N95" si="8">IF(I70=$AH$9, L70*$AK$5+(4-K70)*$AJ$5+J70*$AI$5, 0)</f>
        <v>0</v>
      </c>
      <c r="O70" s="108" t="e">
        <f>+IF(INDEX(#REF!,MATCH(E70,#REF!,0))="No","",INDEX(#REF!,MATCH(E70,#REF!,0)))</f>
        <v>#REF!</v>
      </c>
      <c r="P70" s="108" t="e">
        <f>+IF(INDEX(#REF!,MATCH(E70,#REF!,0))="No","",INDEX(#REF!,MATCH(E70,#REF!,0)))</f>
        <v>#REF!</v>
      </c>
      <c r="Q70" s="108" t="e">
        <f>+IF(INDEX(#REF!,MATCH(E70,#REF!,0))="No","",INDEX(#REF!,MATCH(E70,#REF!,0)))</f>
        <v>#REF!</v>
      </c>
      <c r="R70" s="108" t="e">
        <f>+IF(INDEX(#REF!,MATCH(E70,#REF!,0))="No","",INDEX(#REF!,MATCH(E70,#REF!,0)))</f>
        <v>#REF!</v>
      </c>
      <c r="S70" s="161" t="str">
        <f>+IF(COUNTIF(O70:R70,"")=4,'Assume|Quant Indicators'!$D$53,'Assume|Quant Indicators'!$D$52)</f>
        <v>Yes</v>
      </c>
      <c r="T70" s="192"/>
      <c r="U70" s="165"/>
      <c r="V70" s="165"/>
      <c r="W70" s="165"/>
      <c r="X70" s="170" t="str">
        <f t="shared" si="2"/>
        <v/>
      </c>
      <c r="Y70" s="107">
        <f t="shared" ref="Y70:Y95" si="9">IF(T70=$AH$9, W70*$AK$5+(4-V70)*$AJ$5+U70*$AI$5, 0)</f>
        <v>0</v>
      </c>
      <c r="Z70" s="161" t="str">
        <f>+IF(OR(H70='Assume|Quant Indicators'!$D$52,S70='Assume|Quant Indicators'!$D$52)=TRUE,'Assume|Quant Indicators'!$D$52,IF(OR(H70&lt;&gt;"",S70&lt;&gt;""),'Assume|Quant Indicators'!$D$53,""))</f>
        <v>Yes</v>
      </c>
    </row>
    <row r="71" spans="1:26" ht="36" x14ac:dyDescent="0.25">
      <c r="A71" s="35"/>
      <c r="B71" s="36">
        <v>66</v>
      </c>
      <c r="C71" s="108" t="e">
        <f>+#REF!</f>
        <v>#REF!</v>
      </c>
      <c r="D71" s="108" t="e">
        <f>+D70</f>
        <v>#REF!</v>
      </c>
      <c r="E71" s="37" t="e">
        <f>+#REF!</f>
        <v>#REF!</v>
      </c>
      <c r="F71" s="108" t="str">
        <f>+IFERROR(INDEX(#REF!,MATCH(E71,#REF!,0),MATCH(INDEX(#REF!,MATCH(E71,#REF!,0)),#REF!,0)),"")</f>
        <v/>
      </c>
      <c r="G71" s="108" t="str">
        <f>+IFERROR(INDEX(#REF!,MATCH(E71,#REF!,0),MATCH(INDEX(#REF!,MATCH(E71,#REF!,0)),#REF!,0)),"")</f>
        <v/>
      </c>
      <c r="H71" s="161" t="str">
        <f>+IF(F71&lt;&gt;G71,'Assume|Quant Indicators'!$D$52,IF(AND(F71&lt;&gt;"",G71&lt;&gt;""),'Assume|Quant Indicators'!$D$53,""))</f>
        <v/>
      </c>
      <c r="I71" s="192"/>
      <c r="J71" s="165"/>
      <c r="K71" s="165"/>
      <c r="L71" s="165"/>
      <c r="M71" s="170" t="str">
        <f t="shared" si="7"/>
        <v/>
      </c>
      <c r="N71" s="107">
        <f t="shared" si="8"/>
        <v>0</v>
      </c>
      <c r="O71" s="108" t="e">
        <f>+IF(INDEX(#REF!,MATCH(E71,#REF!,0))="No","",INDEX(#REF!,MATCH(E71,#REF!,0)))</f>
        <v>#REF!</v>
      </c>
      <c r="P71" s="108" t="e">
        <f>+IF(INDEX(#REF!,MATCH(E71,#REF!,0))="No","",INDEX(#REF!,MATCH(E71,#REF!,0)))</f>
        <v>#REF!</v>
      </c>
      <c r="Q71" s="108" t="e">
        <f>+IF(INDEX(#REF!,MATCH(E71,#REF!,0))="No","",INDEX(#REF!,MATCH(E71,#REF!,0)))</f>
        <v>#REF!</v>
      </c>
      <c r="R71" s="108" t="e">
        <f>+IF(INDEX(#REF!,MATCH(E71,#REF!,0))="No","",INDEX(#REF!,MATCH(E71,#REF!,0)))</f>
        <v>#REF!</v>
      </c>
      <c r="S71" s="161" t="str">
        <f>+IF(COUNTIF(O71:R71,"")=4,'Assume|Quant Indicators'!$D$53,'Assume|Quant Indicators'!$D$52)</f>
        <v>Yes</v>
      </c>
      <c r="T71" s="192"/>
      <c r="U71" s="165"/>
      <c r="V71" s="165"/>
      <c r="W71" s="165"/>
      <c r="X71" s="170" t="str">
        <f t="shared" ref="X71:X95" si="10">+IF(Y71&gt;=3,$AH$6,IF(Y71&gt;0,$AH$7,""))</f>
        <v/>
      </c>
      <c r="Y71" s="107">
        <f t="shared" si="9"/>
        <v>0</v>
      </c>
      <c r="Z71" s="161" t="str">
        <f>+IF(OR(H71='Assume|Quant Indicators'!$D$52,S71='Assume|Quant Indicators'!$D$52)=TRUE,'Assume|Quant Indicators'!$D$52,IF(OR(H71&lt;&gt;"",S71&lt;&gt;""),'Assume|Quant Indicators'!$D$53,""))</f>
        <v>Yes</v>
      </c>
    </row>
    <row r="72" spans="1:26" ht="36" x14ac:dyDescent="0.25">
      <c r="A72" s="35"/>
      <c r="B72" s="36">
        <v>67</v>
      </c>
      <c r="C72" s="108" t="e">
        <f>+#REF!</f>
        <v>#REF!</v>
      </c>
      <c r="D72" s="108" t="e">
        <f>+D70</f>
        <v>#REF!</v>
      </c>
      <c r="E72" s="37" t="e">
        <f>+#REF!</f>
        <v>#REF!</v>
      </c>
      <c r="F72" s="108" t="str">
        <f>+IFERROR(INDEX(#REF!,MATCH(E72,#REF!,0),MATCH(INDEX(#REF!,MATCH(E72,#REF!,0)),#REF!,0)),"")</f>
        <v/>
      </c>
      <c r="G72" s="108" t="str">
        <f>+IFERROR(INDEX(#REF!,MATCH(E72,#REF!,0),MATCH(INDEX(#REF!,MATCH(E72,#REF!,0)),#REF!,0)),"")</f>
        <v/>
      </c>
      <c r="H72" s="161" t="str">
        <f>+IF(F72&lt;&gt;G72,'Assume|Quant Indicators'!$D$52,IF(AND(F72&lt;&gt;"",G72&lt;&gt;""),'Assume|Quant Indicators'!$D$53,""))</f>
        <v/>
      </c>
      <c r="I72" s="192"/>
      <c r="J72" s="165"/>
      <c r="K72" s="165"/>
      <c r="L72" s="165"/>
      <c r="M72" s="170" t="str">
        <f t="shared" si="7"/>
        <v/>
      </c>
      <c r="N72" s="107">
        <f t="shared" si="8"/>
        <v>0</v>
      </c>
      <c r="O72" s="108" t="e">
        <f>+IF(INDEX(#REF!,MATCH(E72,#REF!,0))="No","",INDEX(#REF!,MATCH(E72,#REF!,0)))</f>
        <v>#REF!</v>
      </c>
      <c r="P72" s="108" t="e">
        <f>+IF(INDEX(#REF!,MATCH(E72,#REF!,0))="No","",INDEX(#REF!,MATCH(E72,#REF!,0)))</f>
        <v>#REF!</v>
      </c>
      <c r="Q72" s="108" t="e">
        <f>+IF(INDEX(#REF!,MATCH(E72,#REF!,0))="No","",INDEX(#REF!,MATCH(E72,#REF!,0)))</f>
        <v>#REF!</v>
      </c>
      <c r="R72" s="108" t="e">
        <f>+IF(INDEX(#REF!,MATCH(E72,#REF!,0))="No","",INDEX(#REF!,MATCH(E72,#REF!,0)))</f>
        <v>#REF!</v>
      </c>
      <c r="S72" s="161" t="str">
        <f>+IF(COUNTIF(O72:R72,"")=4,'Assume|Quant Indicators'!$D$53,'Assume|Quant Indicators'!$D$52)</f>
        <v>Yes</v>
      </c>
      <c r="T72" s="192"/>
      <c r="U72" s="165"/>
      <c r="V72" s="165"/>
      <c r="W72" s="165"/>
      <c r="X72" s="170" t="str">
        <f t="shared" si="10"/>
        <v/>
      </c>
      <c r="Y72" s="107">
        <f t="shared" si="9"/>
        <v>0</v>
      </c>
      <c r="Z72" s="161" t="str">
        <f>+IF(OR(H72='Assume|Quant Indicators'!$D$52,S72='Assume|Quant Indicators'!$D$52)=TRUE,'Assume|Quant Indicators'!$D$52,IF(OR(H72&lt;&gt;"",S72&lt;&gt;""),'Assume|Quant Indicators'!$D$53,""))</f>
        <v>Yes</v>
      </c>
    </row>
    <row r="73" spans="1:26" ht="36" x14ac:dyDescent="0.25">
      <c r="A73" s="35"/>
      <c r="B73" s="36">
        <v>68</v>
      </c>
      <c r="C73" s="108" t="e">
        <f>+#REF!</f>
        <v>#REF!</v>
      </c>
      <c r="D73" s="108" t="e">
        <f>+D70</f>
        <v>#REF!</v>
      </c>
      <c r="E73" s="37" t="e">
        <f>+#REF!</f>
        <v>#REF!</v>
      </c>
      <c r="F73" s="108" t="str">
        <f>+IFERROR(INDEX(#REF!,MATCH(E73,#REF!,0),MATCH(INDEX(#REF!,MATCH(E73,#REF!,0)),#REF!,0)),"")</f>
        <v/>
      </c>
      <c r="G73" s="108" t="str">
        <f>+IFERROR(INDEX(#REF!,MATCH(E73,#REF!,0),MATCH(INDEX(#REF!,MATCH(E73,#REF!,0)),#REF!,0)),"")</f>
        <v/>
      </c>
      <c r="H73" s="161" t="str">
        <f>+IF(F73&lt;&gt;G73,'Assume|Quant Indicators'!$D$52,IF(AND(F73&lt;&gt;"",G73&lt;&gt;""),'Assume|Quant Indicators'!$D$53,""))</f>
        <v/>
      </c>
      <c r="I73" s="192"/>
      <c r="J73" s="165"/>
      <c r="K73" s="165"/>
      <c r="L73" s="165"/>
      <c r="M73" s="170" t="str">
        <f t="shared" si="7"/>
        <v/>
      </c>
      <c r="N73" s="107">
        <f t="shared" si="8"/>
        <v>0</v>
      </c>
      <c r="O73" s="108" t="e">
        <f>+IF(INDEX(#REF!,MATCH(E73,#REF!,0))="No","",INDEX(#REF!,MATCH(E73,#REF!,0)))</f>
        <v>#REF!</v>
      </c>
      <c r="P73" s="108" t="e">
        <f>+IF(INDEX(#REF!,MATCH(E73,#REF!,0))="No","",INDEX(#REF!,MATCH(E73,#REF!,0)))</f>
        <v>#REF!</v>
      </c>
      <c r="Q73" s="108" t="e">
        <f>+IF(INDEX(#REF!,MATCH(E73,#REF!,0))="No","",INDEX(#REF!,MATCH(E73,#REF!,0)))</f>
        <v>#REF!</v>
      </c>
      <c r="R73" s="108" t="e">
        <f>+IF(INDEX(#REF!,MATCH(E73,#REF!,0))="No","",INDEX(#REF!,MATCH(E73,#REF!,0)))</f>
        <v>#REF!</v>
      </c>
      <c r="S73" s="161" t="str">
        <f>+IF(COUNTIF(O73:R73,"")=4,'Assume|Quant Indicators'!$D$53,'Assume|Quant Indicators'!$D$52)</f>
        <v>Yes</v>
      </c>
      <c r="T73" s="192"/>
      <c r="U73" s="165"/>
      <c r="V73" s="165"/>
      <c r="W73" s="165"/>
      <c r="X73" s="170" t="str">
        <f t="shared" si="10"/>
        <v/>
      </c>
      <c r="Y73" s="107">
        <f t="shared" si="9"/>
        <v>0</v>
      </c>
      <c r="Z73" s="161" t="str">
        <f>+IF(OR(H73='Assume|Quant Indicators'!$D$52,S73='Assume|Quant Indicators'!$D$52)=TRUE,'Assume|Quant Indicators'!$D$52,IF(OR(H73&lt;&gt;"",S73&lt;&gt;""),'Assume|Quant Indicators'!$D$53,""))</f>
        <v>Yes</v>
      </c>
    </row>
    <row r="74" spans="1:26" ht="36" x14ac:dyDescent="0.25">
      <c r="A74" s="35"/>
      <c r="B74" s="36">
        <v>69</v>
      </c>
      <c r="C74" s="108" t="e">
        <f>+#REF!</f>
        <v>#REF!</v>
      </c>
      <c r="D74" s="108" t="e">
        <f>+#REF!</f>
        <v>#REF!</v>
      </c>
      <c r="E74" s="37" t="e">
        <f>+#REF!</f>
        <v>#REF!</v>
      </c>
      <c r="F74" s="108" t="str">
        <f>+IFERROR(INDEX(#REF!,MATCH(E74,#REF!,0),MATCH(INDEX(#REF!,MATCH(E74,#REF!,0)),#REF!,0)),"")</f>
        <v/>
      </c>
      <c r="G74" s="108" t="str">
        <f>+IFERROR(INDEX(#REF!,MATCH(E74,#REF!,0),MATCH(INDEX(#REF!,MATCH(E74,#REF!,0)),#REF!,0)),"")</f>
        <v/>
      </c>
      <c r="H74" s="161" t="str">
        <f>+IF(F74&lt;&gt;G74,'Assume|Quant Indicators'!$D$52,IF(AND(F74&lt;&gt;"",G74&lt;&gt;""),'Assume|Quant Indicators'!$D$53,""))</f>
        <v/>
      </c>
      <c r="I74" s="192"/>
      <c r="J74" s="165"/>
      <c r="K74" s="165"/>
      <c r="L74" s="165"/>
      <c r="M74" s="170" t="str">
        <f t="shared" si="7"/>
        <v/>
      </c>
      <c r="N74" s="107">
        <f t="shared" si="8"/>
        <v>0</v>
      </c>
      <c r="O74" s="108" t="e">
        <f>+IF(INDEX(#REF!,MATCH(E74,#REF!,0))="No","",INDEX(#REF!,MATCH(E74,#REF!,0)))</f>
        <v>#REF!</v>
      </c>
      <c r="P74" s="108" t="e">
        <f>+IF(INDEX(#REF!,MATCH(E74,#REF!,0))="No","",INDEX(#REF!,MATCH(E74,#REF!,0)))</f>
        <v>#REF!</v>
      </c>
      <c r="Q74" s="108" t="e">
        <f>+IF(INDEX(#REF!,MATCH(E74,#REF!,0))="No","",INDEX(#REF!,MATCH(E74,#REF!,0)))</f>
        <v>#REF!</v>
      </c>
      <c r="R74" s="108" t="e">
        <f>+IF(INDEX(#REF!,MATCH(E74,#REF!,0))="No","",INDEX(#REF!,MATCH(E74,#REF!,0)))</f>
        <v>#REF!</v>
      </c>
      <c r="S74" s="161" t="str">
        <f>+IF(COUNTIF(O74:R74,"")=4,'Assume|Quant Indicators'!$D$53,'Assume|Quant Indicators'!$D$52)</f>
        <v>Yes</v>
      </c>
      <c r="T74" s="192"/>
      <c r="U74" s="165"/>
      <c r="V74" s="165"/>
      <c r="W74" s="165"/>
      <c r="X74" s="170" t="str">
        <f t="shared" si="10"/>
        <v/>
      </c>
      <c r="Y74" s="107">
        <f t="shared" si="9"/>
        <v>0</v>
      </c>
      <c r="Z74" s="161" t="str">
        <f>+IF(OR(H74='Assume|Quant Indicators'!$D$52,S74='Assume|Quant Indicators'!$D$52)=TRUE,'Assume|Quant Indicators'!$D$52,IF(OR(H74&lt;&gt;"",S74&lt;&gt;""),'Assume|Quant Indicators'!$D$53,""))</f>
        <v>Yes</v>
      </c>
    </row>
    <row r="75" spans="1:26" ht="36" x14ac:dyDescent="0.25">
      <c r="A75" s="35"/>
      <c r="B75" s="36">
        <v>70</v>
      </c>
      <c r="C75" s="108" t="e">
        <f>+#REF!</f>
        <v>#REF!</v>
      </c>
      <c r="D75" s="108" t="e">
        <f>+D74</f>
        <v>#REF!</v>
      </c>
      <c r="E75" s="37" t="e">
        <f>+#REF!</f>
        <v>#REF!</v>
      </c>
      <c r="F75" s="108" t="str">
        <f>+IFERROR(INDEX(#REF!,MATCH(E75,#REF!,0),MATCH(INDEX(#REF!,MATCH(E75,#REF!,0)),#REF!,0)),"")</f>
        <v/>
      </c>
      <c r="G75" s="108" t="str">
        <f>+IFERROR(INDEX(#REF!,MATCH(E75,#REF!,0),MATCH(INDEX(#REF!,MATCH(E75,#REF!,0)),#REF!,0)),"")</f>
        <v/>
      </c>
      <c r="H75" s="161" t="str">
        <f>+IF(F75&lt;&gt;G75,'Assume|Quant Indicators'!$D$52,IF(AND(F75&lt;&gt;"",G75&lt;&gt;""),'Assume|Quant Indicators'!$D$53,""))</f>
        <v/>
      </c>
      <c r="I75" s="192"/>
      <c r="J75" s="165"/>
      <c r="K75" s="165"/>
      <c r="L75" s="165"/>
      <c r="M75" s="170" t="str">
        <f t="shared" si="7"/>
        <v/>
      </c>
      <c r="N75" s="107">
        <f t="shared" si="8"/>
        <v>0</v>
      </c>
      <c r="O75" s="108" t="e">
        <f>+IF(INDEX(#REF!,MATCH(E75,#REF!,0))="No","",INDEX(#REF!,MATCH(E75,#REF!,0)))</f>
        <v>#REF!</v>
      </c>
      <c r="P75" s="108" t="e">
        <f>+IF(INDEX(#REF!,MATCH(E75,#REF!,0))="No","",INDEX(#REF!,MATCH(E75,#REF!,0)))</f>
        <v>#REF!</v>
      </c>
      <c r="Q75" s="108" t="e">
        <f>+IF(INDEX(#REF!,MATCH(E75,#REF!,0))="No","",INDEX(#REF!,MATCH(E75,#REF!,0)))</f>
        <v>#REF!</v>
      </c>
      <c r="R75" s="108" t="e">
        <f>+IF(INDEX(#REF!,MATCH(E75,#REF!,0))="No","",INDEX(#REF!,MATCH(E75,#REF!,0)))</f>
        <v>#REF!</v>
      </c>
      <c r="S75" s="161" t="str">
        <f>+IF(COUNTIF(O75:R75,"")=4,'Assume|Quant Indicators'!$D$53,'Assume|Quant Indicators'!$D$52)</f>
        <v>Yes</v>
      </c>
      <c r="T75" s="192"/>
      <c r="U75" s="165"/>
      <c r="V75" s="165"/>
      <c r="W75" s="165"/>
      <c r="X75" s="170" t="str">
        <f t="shared" si="10"/>
        <v/>
      </c>
      <c r="Y75" s="107">
        <f t="shared" si="9"/>
        <v>0</v>
      </c>
      <c r="Z75" s="161" t="str">
        <f>+IF(OR(H75='Assume|Quant Indicators'!$D$52,S75='Assume|Quant Indicators'!$D$52)=TRUE,'Assume|Quant Indicators'!$D$52,IF(OR(H75&lt;&gt;"",S75&lt;&gt;""),'Assume|Quant Indicators'!$D$53,""))</f>
        <v>Yes</v>
      </c>
    </row>
    <row r="76" spans="1:26" ht="36" x14ac:dyDescent="0.25">
      <c r="A76" s="35"/>
      <c r="B76" s="36">
        <v>71</v>
      </c>
      <c r="C76" s="108" t="e">
        <f>+#REF!</f>
        <v>#REF!</v>
      </c>
      <c r="D76" s="108" t="e">
        <f>+D74</f>
        <v>#REF!</v>
      </c>
      <c r="E76" s="37" t="e">
        <f>+#REF!</f>
        <v>#REF!</v>
      </c>
      <c r="F76" s="108" t="str">
        <f>+IFERROR(INDEX(#REF!,MATCH(E76,#REF!,0),MATCH(INDEX(#REF!,MATCH(E76,#REF!,0)),#REF!,0)),"")</f>
        <v/>
      </c>
      <c r="G76" s="108" t="str">
        <f>+IFERROR(INDEX(#REF!,MATCH(E76,#REF!,0),MATCH(INDEX(#REF!,MATCH(E76,#REF!,0)),#REF!,0)),"")</f>
        <v/>
      </c>
      <c r="H76" s="161" t="str">
        <f>+IF(F76&lt;&gt;G76,'Assume|Quant Indicators'!$D$52,IF(AND(F76&lt;&gt;"",G76&lt;&gt;""),'Assume|Quant Indicators'!$D$53,""))</f>
        <v/>
      </c>
      <c r="I76" s="192"/>
      <c r="J76" s="165"/>
      <c r="K76" s="165"/>
      <c r="L76" s="165"/>
      <c r="M76" s="170" t="str">
        <f t="shared" si="7"/>
        <v/>
      </c>
      <c r="N76" s="107">
        <f t="shared" si="8"/>
        <v>0</v>
      </c>
      <c r="O76" s="108" t="e">
        <f>+IF(INDEX(#REF!,MATCH(E76,#REF!,0))="No","",INDEX(#REF!,MATCH(E76,#REF!,0)))</f>
        <v>#REF!</v>
      </c>
      <c r="P76" s="108" t="e">
        <f>+IF(INDEX(#REF!,MATCH(E76,#REF!,0))="No","",INDEX(#REF!,MATCH(E76,#REF!,0)))</f>
        <v>#REF!</v>
      </c>
      <c r="Q76" s="108" t="e">
        <f>+IF(INDEX(#REF!,MATCH(E76,#REF!,0))="No","",INDEX(#REF!,MATCH(E76,#REF!,0)))</f>
        <v>#REF!</v>
      </c>
      <c r="R76" s="108" t="e">
        <f>+IF(INDEX(#REF!,MATCH(E76,#REF!,0))="No","",INDEX(#REF!,MATCH(E76,#REF!,0)))</f>
        <v>#REF!</v>
      </c>
      <c r="S76" s="161" t="str">
        <f>+IF(COUNTIF(O76:R76,"")=4,'Assume|Quant Indicators'!$D$53,'Assume|Quant Indicators'!$D$52)</f>
        <v>Yes</v>
      </c>
      <c r="T76" s="192"/>
      <c r="U76" s="165"/>
      <c r="V76" s="165"/>
      <c r="W76" s="165"/>
      <c r="X76" s="170" t="str">
        <f t="shared" si="10"/>
        <v/>
      </c>
      <c r="Y76" s="107">
        <f t="shared" si="9"/>
        <v>0</v>
      </c>
      <c r="Z76" s="161" t="str">
        <f>+IF(OR(H76='Assume|Quant Indicators'!$D$52,S76='Assume|Quant Indicators'!$D$52)=TRUE,'Assume|Quant Indicators'!$D$52,IF(OR(H76&lt;&gt;"",S76&lt;&gt;""),'Assume|Quant Indicators'!$D$53,""))</f>
        <v>Yes</v>
      </c>
    </row>
    <row r="77" spans="1:26" ht="36" x14ac:dyDescent="0.25">
      <c r="A77" s="35"/>
      <c r="B77" s="36">
        <v>72</v>
      </c>
      <c r="C77" s="108" t="e">
        <f>+#REF!</f>
        <v>#REF!</v>
      </c>
      <c r="D77" s="108" t="e">
        <f>+#REF!</f>
        <v>#REF!</v>
      </c>
      <c r="E77" s="37" t="e">
        <f>+#REF!</f>
        <v>#REF!</v>
      </c>
      <c r="F77" s="108" t="str">
        <f>+IFERROR(INDEX(#REF!,MATCH(E77,#REF!,0),MATCH(INDEX(#REF!,MATCH(E77,#REF!,0)),#REF!,0)),"")</f>
        <v/>
      </c>
      <c r="G77" s="108" t="str">
        <f>+IFERROR(INDEX(#REF!,MATCH(E77,#REF!,0),MATCH(INDEX(#REF!,MATCH(E77,#REF!,0)),#REF!,0)),"")</f>
        <v/>
      </c>
      <c r="H77" s="161" t="str">
        <f>+IF(F77&lt;&gt;G77,'Assume|Quant Indicators'!$D$52,IF(AND(F77&lt;&gt;"",G77&lt;&gt;""),'Assume|Quant Indicators'!$D$53,""))</f>
        <v/>
      </c>
      <c r="I77" s="192"/>
      <c r="J77" s="165"/>
      <c r="K77" s="165"/>
      <c r="L77" s="165"/>
      <c r="M77" s="170" t="str">
        <f t="shared" si="7"/>
        <v/>
      </c>
      <c r="N77" s="107">
        <f t="shared" si="8"/>
        <v>0</v>
      </c>
      <c r="O77" s="108" t="e">
        <f>+IF(INDEX(#REF!,MATCH(E77,#REF!,0))="No","",INDEX(#REF!,MATCH(E77,#REF!,0)))</f>
        <v>#REF!</v>
      </c>
      <c r="P77" s="108" t="e">
        <f>+IF(INDEX(#REF!,MATCH(E77,#REF!,0))="No","",INDEX(#REF!,MATCH(E77,#REF!,0)))</f>
        <v>#REF!</v>
      </c>
      <c r="Q77" s="108" t="e">
        <f>+IF(INDEX(#REF!,MATCH(E77,#REF!,0))="No","",INDEX(#REF!,MATCH(E77,#REF!,0)))</f>
        <v>#REF!</v>
      </c>
      <c r="R77" s="108" t="e">
        <f>+IF(INDEX(#REF!,MATCH(E77,#REF!,0))="No","",INDEX(#REF!,MATCH(E77,#REF!,0)))</f>
        <v>#REF!</v>
      </c>
      <c r="S77" s="161" t="str">
        <f>+IF(COUNTIF(O77:R77,"")=4,'Assume|Quant Indicators'!$D$53,'Assume|Quant Indicators'!$D$52)</f>
        <v>Yes</v>
      </c>
      <c r="T77" s="192"/>
      <c r="U77" s="165"/>
      <c r="V77" s="165"/>
      <c r="W77" s="165"/>
      <c r="X77" s="170" t="str">
        <f t="shared" si="10"/>
        <v/>
      </c>
      <c r="Y77" s="107">
        <f t="shared" si="9"/>
        <v>0</v>
      </c>
      <c r="Z77" s="161" t="str">
        <f>+IF(OR(H77='Assume|Quant Indicators'!$D$52,S77='Assume|Quant Indicators'!$D$52)=TRUE,'Assume|Quant Indicators'!$D$52,IF(OR(H77&lt;&gt;"",S77&lt;&gt;""),'Assume|Quant Indicators'!$D$53,""))</f>
        <v>Yes</v>
      </c>
    </row>
    <row r="78" spans="1:26" ht="36" x14ac:dyDescent="0.25">
      <c r="A78" s="35"/>
      <c r="B78" s="36">
        <v>73</v>
      </c>
      <c r="C78" s="108" t="e">
        <f>+#REF!</f>
        <v>#REF!</v>
      </c>
      <c r="D78" s="108" t="e">
        <f>+D77</f>
        <v>#REF!</v>
      </c>
      <c r="E78" s="37" t="e">
        <f>+#REF!</f>
        <v>#REF!</v>
      </c>
      <c r="F78" s="108" t="str">
        <f>+IFERROR(INDEX(#REF!,MATCH(E78,#REF!,0),MATCH(INDEX(#REF!,MATCH(E78,#REF!,0)),#REF!,0)),"")</f>
        <v/>
      </c>
      <c r="G78" s="108" t="str">
        <f>+IFERROR(INDEX(#REF!,MATCH(E78,#REF!,0),MATCH(INDEX(#REF!,MATCH(E78,#REF!,0)),#REF!,0)),"")</f>
        <v/>
      </c>
      <c r="H78" s="161" t="str">
        <f>+IF(F78&lt;&gt;G78,'Assume|Quant Indicators'!$D$52,IF(AND(F78&lt;&gt;"",G78&lt;&gt;""),'Assume|Quant Indicators'!$D$53,""))</f>
        <v/>
      </c>
      <c r="I78" s="192"/>
      <c r="J78" s="165"/>
      <c r="K78" s="165"/>
      <c r="L78" s="165"/>
      <c r="M78" s="170" t="str">
        <f t="shared" si="7"/>
        <v/>
      </c>
      <c r="N78" s="107">
        <f t="shared" si="8"/>
        <v>0</v>
      </c>
      <c r="O78" s="108" t="e">
        <f>+IF(INDEX(#REF!,MATCH(E78,#REF!,0))="No","",INDEX(#REF!,MATCH(E78,#REF!,0)))</f>
        <v>#REF!</v>
      </c>
      <c r="P78" s="108" t="e">
        <f>+IF(INDEX(#REF!,MATCH(E78,#REF!,0))="No","",INDEX(#REF!,MATCH(E78,#REF!,0)))</f>
        <v>#REF!</v>
      </c>
      <c r="Q78" s="108" t="e">
        <f>+IF(INDEX(#REF!,MATCH(E78,#REF!,0))="No","",INDEX(#REF!,MATCH(E78,#REF!,0)))</f>
        <v>#REF!</v>
      </c>
      <c r="R78" s="108" t="e">
        <f>+IF(INDEX(#REF!,MATCH(E78,#REF!,0))="No","",INDEX(#REF!,MATCH(E78,#REF!,0)))</f>
        <v>#REF!</v>
      </c>
      <c r="S78" s="161" t="str">
        <f>+IF(COUNTIF(O78:R78,"")=4,'Assume|Quant Indicators'!$D$53,'Assume|Quant Indicators'!$D$52)</f>
        <v>Yes</v>
      </c>
      <c r="T78" s="192"/>
      <c r="U78" s="165"/>
      <c r="V78" s="165"/>
      <c r="W78" s="165"/>
      <c r="X78" s="170" t="str">
        <f t="shared" si="10"/>
        <v/>
      </c>
      <c r="Y78" s="107">
        <f t="shared" si="9"/>
        <v>0</v>
      </c>
      <c r="Z78" s="161" t="str">
        <f>+IF(OR(H78='Assume|Quant Indicators'!$D$52,S78='Assume|Quant Indicators'!$D$52)=TRUE,'Assume|Quant Indicators'!$D$52,IF(OR(H78&lt;&gt;"",S78&lt;&gt;""),'Assume|Quant Indicators'!$D$53,""))</f>
        <v>Yes</v>
      </c>
    </row>
    <row r="79" spans="1:26" ht="36" x14ac:dyDescent="0.25">
      <c r="A79" s="35"/>
      <c r="B79" s="36">
        <v>74</v>
      </c>
      <c r="C79" s="108" t="e">
        <f>+#REF!</f>
        <v>#REF!</v>
      </c>
      <c r="D79" s="108" t="e">
        <f>+D77</f>
        <v>#REF!</v>
      </c>
      <c r="E79" s="37" t="e">
        <f>+#REF!</f>
        <v>#REF!</v>
      </c>
      <c r="F79" s="108" t="str">
        <f>+IFERROR(INDEX(#REF!,MATCH(E79,#REF!,0),MATCH(INDEX(#REF!,MATCH(E79,#REF!,0)),#REF!,0)),"")</f>
        <v/>
      </c>
      <c r="G79" s="108" t="str">
        <f>+IFERROR(INDEX(#REF!,MATCH(E79,#REF!,0),MATCH(INDEX(#REF!,MATCH(E79,#REF!,0)),#REF!,0)),"")</f>
        <v/>
      </c>
      <c r="H79" s="161" t="str">
        <f>+IF(F79&lt;&gt;G79,'Assume|Quant Indicators'!$D$52,IF(AND(F79&lt;&gt;"",G79&lt;&gt;""),'Assume|Quant Indicators'!$D$53,""))</f>
        <v/>
      </c>
      <c r="I79" s="192"/>
      <c r="J79" s="165"/>
      <c r="K79" s="165"/>
      <c r="L79" s="165"/>
      <c r="M79" s="170" t="str">
        <f t="shared" si="7"/>
        <v/>
      </c>
      <c r="N79" s="107">
        <f t="shared" si="8"/>
        <v>0</v>
      </c>
      <c r="O79" s="108" t="e">
        <f>+IF(INDEX(#REF!,MATCH(E79,#REF!,0))="No","",INDEX(#REF!,MATCH(E79,#REF!,0)))</f>
        <v>#REF!</v>
      </c>
      <c r="P79" s="108" t="e">
        <f>+IF(INDEX(#REF!,MATCH(E79,#REF!,0))="No","",INDEX(#REF!,MATCH(E79,#REF!,0)))</f>
        <v>#REF!</v>
      </c>
      <c r="Q79" s="108" t="e">
        <f>+IF(INDEX(#REF!,MATCH(E79,#REF!,0))="No","",INDEX(#REF!,MATCH(E79,#REF!,0)))</f>
        <v>#REF!</v>
      </c>
      <c r="R79" s="108" t="e">
        <f>+IF(INDEX(#REF!,MATCH(E79,#REF!,0))="No","",INDEX(#REF!,MATCH(E79,#REF!,0)))</f>
        <v>#REF!</v>
      </c>
      <c r="S79" s="161" t="str">
        <f>+IF(COUNTIF(O79:R79,"")=4,'Assume|Quant Indicators'!$D$53,'Assume|Quant Indicators'!$D$52)</f>
        <v>Yes</v>
      </c>
      <c r="T79" s="192"/>
      <c r="U79" s="165"/>
      <c r="V79" s="165"/>
      <c r="W79" s="165"/>
      <c r="X79" s="170" t="str">
        <f t="shared" si="10"/>
        <v/>
      </c>
      <c r="Y79" s="107">
        <f t="shared" si="9"/>
        <v>0</v>
      </c>
      <c r="Z79" s="161" t="str">
        <f>+IF(OR(H79='Assume|Quant Indicators'!$D$52,S79='Assume|Quant Indicators'!$D$52)=TRUE,'Assume|Quant Indicators'!$D$52,IF(OR(H79&lt;&gt;"",S79&lt;&gt;""),'Assume|Quant Indicators'!$D$53,""))</f>
        <v>Yes</v>
      </c>
    </row>
    <row r="80" spans="1:26" ht="36" x14ac:dyDescent="0.25">
      <c r="A80" s="35"/>
      <c r="B80" s="36">
        <v>75</v>
      </c>
      <c r="C80" s="108" t="e">
        <f>+#REF!</f>
        <v>#REF!</v>
      </c>
      <c r="D80" s="108" t="e">
        <f>+#REF!</f>
        <v>#REF!</v>
      </c>
      <c r="E80" s="37" t="e">
        <f>+#REF!</f>
        <v>#REF!</v>
      </c>
      <c r="F80" s="108" t="str">
        <f>+IFERROR(INDEX(#REF!,MATCH(E80,#REF!,0),MATCH(INDEX(#REF!,MATCH(E80,#REF!,0)),#REF!,0)),"")</f>
        <v/>
      </c>
      <c r="G80" s="108" t="str">
        <f>+IFERROR(INDEX(#REF!,MATCH(E80,#REF!,0),MATCH(INDEX(#REF!,MATCH(E80,#REF!,0)),#REF!,0)),"")</f>
        <v/>
      </c>
      <c r="H80" s="161" t="str">
        <f>+IF(F80&lt;&gt;G80,'Assume|Quant Indicators'!$D$52,IF(AND(F80&lt;&gt;"",G80&lt;&gt;""),'Assume|Quant Indicators'!$D$53,""))</f>
        <v/>
      </c>
      <c r="I80" s="192"/>
      <c r="J80" s="165"/>
      <c r="K80" s="165"/>
      <c r="L80" s="165"/>
      <c r="M80" s="170" t="str">
        <f t="shared" si="7"/>
        <v/>
      </c>
      <c r="N80" s="107">
        <f t="shared" si="8"/>
        <v>0</v>
      </c>
      <c r="O80" s="108" t="e">
        <f>+IF(INDEX(#REF!,MATCH(E80,#REF!,0))="No","",INDEX(#REF!,MATCH(E80,#REF!,0)))</f>
        <v>#REF!</v>
      </c>
      <c r="P80" s="108" t="e">
        <f>+IF(INDEX(#REF!,MATCH(E80,#REF!,0))="No","",INDEX(#REF!,MATCH(E80,#REF!,0)))</f>
        <v>#REF!</v>
      </c>
      <c r="Q80" s="108" t="e">
        <f>+IF(INDEX(#REF!,MATCH(E80,#REF!,0))="No","",INDEX(#REF!,MATCH(E80,#REF!,0)))</f>
        <v>#REF!</v>
      </c>
      <c r="R80" s="108" t="e">
        <f>+IF(INDEX(#REF!,MATCH(E80,#REF!,0))="No","",INDEX(#REF!,MATCH(E80,#REF!,0)))</f>
        <v>#REF!</v>
      </c>
      <c r="S80" s="161" t="str">
        <f>+IF(COUNTIF(O80:R80,"")=4,'Assume|Quant Indicators'!$D$53,'Assume|Quant Indicators'!$D$52)</f>
        <v>Yes</v>
      </c>
      <c r="T80" s="192"/>
      <c r="U80" s="165"/>
      <c r="V80" s="165"/>
      <c r="W80" s="165"/>
      <c r="X80" s="170" t="str">
        <f t="shared" si="10"/>
        <v/>
      </c>
      <c r="Y80" s="107">
        <f t="shared" si="9"/>
        <v>0</v>
      </c>
      <c r="Z80" s="161" t="str">
        <f>+IF(OR(H80='Assume|Quant Indicators'!$D$52,S80='Assume|Quant Indicators'!$D$52)=TRUE,'Assume|Quant Indicators'!$D$52,IF(OR(H80&lt;&gt;"",S80&lt;&gt;""),'Assume|Quant Indicators'!$D$53,""))</f>
        <v>Yes</v>
      </c>
    </row>
    <row r="81" spans="1:26" ht="36" x14ac:dyDescent="0.25">
      <c r="A81" s="35"/>
      <c r="B81" s="36">
        <v>76</v>
      </c>
      <c r="C81" s="108" t="e">
        <f>+#REF!</f>
        <v>#REF!</v>
      </c>
      <c r="D81" s="108" t="e">
        <f>+D80</f>
        <v>#REF!</v>
      </c>
      <c r="E81" s="37" t="e">
        <f>+#REF!</f>
        <v>#REF!</v>
      </c>
      <c r="F81" s="108" t="str">
        <f>+IFERROR(INDEX(#REF!,MATCH(E81,#REF!,0),MATCH(INDEX(#REF!,MATCH(E81,#REF!,0)),#REF!,0)),"")</f>
        <v/>
      </c>
      <c r="G81" s="108" t="str">
        <f>+IFERROR(INDEX(#REF!,MATCH(E81,#REF!,0),MATCH(INDEX(#REF!,MATCH(E81,#REF!,0)),#REF!,0)),"")</f>
        <v/>
      </c>
      <c r="H81" s="161" t="str">
        <f>+IF(F81&lt;&gt;G81,'Assume|Quant Indicators'!$D$52,IF(AND(F81&lt;&gt;"",G81&lt;&gt;""),'Assume|Quant Indicators'!$D$53,""))</f>
        <v/>
      </c>
      <c r="I81" s="192"/>
      <c r="J81" s="165"/>
      <c r="K81" s="165"/>
      <c r="L81" s="165"/>
      <c r="M81" s="170" t="str">
        <f t="shared" si="7"/>
        <v/>
      </c>
      <c r="N81" s="107">
        <f t="shared" si="8"/>
        <v>0</v>
      </c>
      <c r="O81" s="108" t="e">
        <f>+IF(INDEX(#REF!,MATCH(E81,#REF!,0))="No","",INDEX(#REF!,MATCH(E81,#REF!,0)))</f>
        <v>#REF!</v>
      </c>
      <c r="P81" s="108" t="e">
        <f>+IF(INDEX(#REF!,MATCH(E81,#REF!,0))="No","",INDEX(#REF!,MATCH(E81,#REF!,0)))</f>
        <v>#REF!</v>
      </c>
      <c r="Q81" s="108" t="e">
        <f>+IF(INDEX(#REF!,MATCH(E81,#REF!,0))="No","",INDEX(#REF!,MATCH(E81,#REF!,0)))</f>
        <v>#REF!</v>
      </c>
      <c r="R81" s="108" t="e">
        <f>+IF(INDEX(#REF!,MATCH(E81,#REF!,0))="No","",INDEX(#REF!,MATCH(E81,#REF!,0)))</f>
        <v>#REF!</v>
      </c>
      <c r="S81" s="161" t="str">
        <f>+IF(COUNTIF(O81:R81,"")=4,'Assume|Quant Indicators'!$D$53,'Assume|Quant Indicators'!$D$52)</f>
        <v>Yes</v>
      </c>
      <c r="T81" s="192"/>
      <c r="U81" s="165"/>
      <c r="V81" s="165"/>
      <c r="W81" s="165"/>
      <c r="X81" s="170" t="str">
        <f t="shared" si="10"/>
        <v/>
      </c>
      <c r="Y81" s="107">
        <f t="shared" si="9"/>
        <v>0</v>
      </c>
      <c r="Z81" s="161" t="str">
        <f>+IF(OR(H81='Assume|Quant Indicators'!$D$52,S81='Assume|Quant Indicators'!$D$52)=TRUE,'Assume|Quant Indicators'!$D$52,IF(OR(H81&lt;&gt;"",S81&lt;&gt;""),'Assume|Quant Indicators'!$D$53,""))</f>
        <v>Yes</v>
      </c>
    </row>
    <row r="82" spans="1:26" ht="36" x14ac:dyDescent="0.25">
      <c r="A82" s="35"/>
      <c r="B82" s="36">
        <v>77</v>
      </c>
      <c r="C82" s="108" t="e">
        <f>+#REF!</f>
        <v>#REF!</v>
      </c>
      <c r="D82" s="108" t="e">
        <f>+D80</f>
        <v>#REF!</v>
      </c>
      <c r="E82" s="37" t="e">
        <f>+#REF!</f>
        <v>#REF!</v>
      </c>
      <c r="F82" s="108" t="str">
        <f>+IFERROR(INDEX(#REF!,MATCH(E82,#REF!,0),MATCH(INDEX(#REF!,MATCH(E82,#REF!,0)),#REF!,0)),"")</f>
        <v/>
      </c>
      <c r="G82" s="108" t="str">
        <f>+IFERROR(INDEX(#REF!,MATCH(E82,#REF!,0),MATCH(INDEX(#REF!,MATCH(E82,#REF!,0)),#REF!,0)),"")</f>
        <v/>
      </c>
      <c r="H82" s="161" t="str">
        <f>+IF(F82&lt;&gt;G82,'Assume|Quant Indicators'!$D$52,IF(AND(F82&lt;&gt;"",G82&lt;&gt;""),'Assume|Quant Indicators'!$D$53,""))</f>
        <v/>
      </c>
      <c r="I82" s="192"/>
      <c r="J82" s="165"/>
      <c r="K82" s="165"/>
      <c r="L82" s="165"/>
      <c r="M82" s="170" t="str">
        <f t="shared" si="7"/>
        <v/>
      </c>
      <c r="N82" s="107">
        <f t="shared" si="8"/>
        <v>0</v>
      </c>
      <c r="O82" s="108" t="e">
        <f>+IF(INDEX(#REF!,MATCH(E82,#REF!,0))="No","",INDEX(#REF!,MATCH(E82,#REF!,0)))</f>
        <v>#REF!</v>
      </c>
      <c r="P82" s="108" t="e">
        <f>+IF(INDEX(#REF!,MATCH(E82,#REF!,0))="No","",INDEX(#REF!,MATCH(E82,#REF!,0)))</f>
        <v>#REF!</v>
      </c>
      <c r="Q82" s="108" t="e">
        <f>+IF(INDEX(#REF!,MATCH(E82,#REF!,0))="No","",INDEX(#REF!,MATCH(E82,#REF!,0)))</f>
        <v>#REF!</v>
      </c>
      <c r="R82" s="108" t="e">
        <f>+IF(INDEX(#REF!,MATCH(E82,#REF!,0))="No","",INDEX(#REF!,MATCH(E82,#REF!,0)))</f>
        <v>#REF!</v>
      </c>
      <c r="S82" s="161" t="str">
        <f>+IF(COUNTIF(O82:R82,"")=4,'Assume|Quant Indicators'!$D$53,'Assume|Quant Indicators'!$D$52)</f>
        <v>Yes</v>
      </c>
      <c r="T82" s="192"/>
      <c r="U82" s="165"/>
      <c r="V82" s="165"/>
      <c r="W82" s="165"/>
      <c r="X82" s="170" t="str">
        <f t="shared" si="10"/>
        <v/>
      </c>
      <c r="Y82" s="107">
        <f t="shared" si="9"/>
        <v>0</v>
      </c>
      <c r="Z82" s="161" t="str">
        <f>+IF(OR(H82='Assume|Quant Indicators'!$D$52,S82='Assume|Quant Indicators'!$D$52)=TRUE,'Assume|Quant Indicators'!$D$52,IF(OR(H82&lt;&gt;"",S82&lt;&gt;""),'Assume|Quant Indicators'!$D$53,""))</f>
        <v>Yes</v>
      </c>
    </row>
    <row r="83" spans="1:26" ht="36" x14ac:dyDescent="0.25">
      <c r="A83" s="35"/>
      <c r="B83" s="36">
        <v>78</v>
      </c>
      <c r="C83" s="108" t="e">
        <f>+#REF!</f>
        <v>#REF!</v>
      </c>
      <c r="D83" s="108" t="e">
        <f>+D80</f>
        <v>#REF!</v>
      </c>
      <c r="E83" s="37" t="e">
        <f>+#REF!</f>
        <v>#REF!</v>
      </c>
      <c r="F83" s="108" t="str">
        <f>+IFERROR(INDEX(#REF!,MATCH(E83,#REF!,0),MATCH(INDEX(#REF!,MATCH(E83,#REF!,0)),#REF!,0)),"")</f>
        <v/>
      </c>
      <c r="G83" s="108" t="str">
        <f>+IFERROR(INDEX(#REF!,MATCH(E83,#REF!,0),MATCH(INDEX(#REF!,MATCH(E83,#REF!,0)),#REF!,0)),"")</f>
        <v/>
      </c>
      <c r="H83" s="161" t="str">
        <f>+IF(F83&lt;&gt;G83,'Assume|Quant Indicators'!$D$52,IF(AND(F83&lt;&gt;"",G83&lt;&gt;""),'Assume|Quant Indicators'!$D$53,""))</f>
        <v/>
      </c>
      <c r="I83" s="192"/>
      <c r="J83" s="165"/>
      <c r="K83" s="165"/>
      <c r="L83" s="165"/>
      <c r="M83" s="170" t="str">
        <f t="shared" si="7"/>
        <v/>
      </c>
      <c r="N83" s="107">
        <f t="shared" si="8"/>
        <v>0</v>
      </c>
      <c r="O83" s="108" t="e">
        <f>+IF(INDEX(#REF!,MATCH(E83,#REF!,0))="No","",INDEX(#REF!,MATCH(E83,#REF!,0)))</f>
        <v>#REF!</v>
      </c>
      <c r="P83" s="108" t="e">
        <f>+IF(INDEX(#REF!,MATCH(E83,#REF!,0))="No","",INDEX(#REF!,MATCH(E83,#REF!,0)))</f>
        <v>#REF!</v>
      </c>
      <c r="Q83" s="108" t="e">
        <f>+IF(INDEX(#REF!,MATCH(E83,#REF!,0))="No","",INDEX(#REF!,MATCH(E83,#REF!,0)))</f>
        <v>#REF!</v>
      </c>
      <c r="R83" s="108" t="e">
        <f>+IF(INDEX(#REF!,MATCH(E83,#REF!,0))="No","",INDEX(#REF!,MATCH(E83,#REF!,0)))</f>
        <v>#REF!</v>
      </c>
      <c r="S83" s="161" t="str">
        <f>+IF(COUNTIF(O83:R83,"")=4,'Assume|Quant Indicators'!$D$53,'Assume|Quant Indicators'!$D$52)</f>
        <v>Yes</v>
      </c>
      <c r="T83" s="192"/>
      <c r="U83" s="165"/>
      <c r="V83" s="165"/>
      <c r="W83" s="165"/>
      <c r="X83" s="170" t="str">
        <f t="shared" si="10"/>
        <v/>
      </c>
      <c r="Y83" s="107">
        <f t="shared" si="9"/>
        <v>0</v>
      </c>
      <c r="Z83" s="161" t="str">
        <f>+IF(OR(H83='Assume|Quant Indicators'!$D$52,S83='Assume|Quant Indicators'!$D$52)=TRUE,'Assume|Quant Indicators'!$D$52,IF(OR(H83&lt;&gt;"",S83&lt;&gt;""),'Assume|Quant Indicators'!$D$53,""))</f>
        <v>Yes</v>
      </c>
    </row>
    <row r="84" spans="1:26" ht="36" x14ac:dyDescent="0.25">
      <c r="A84" s="35"/>
      <c r="B84" s="36">
        <v>79</v>
      </c>
      <c r="C84" s="108" t="e">
        <f>+#REF!</f>
        <v>#REF!</v>
      </c>
      <c r="D84" s="108" t="e">
        <f>+#REF!</f>
        <v>#REF!</v>
      </c>
      <c r="E84" s="37" t="e">
        <f>+#REF!</f>
        <v>#REF!</v>
      </c>
      <c r="F84" s="108" t="str">
        <f>+IFERROR(INDEX(#REF!,MATCH(E84,#REF!,0),MATCH(INDEX(#REF!,MATCH(E84,#REF!,0)),#REF!,0)),"")</f>
        <v/>
      </c>
      <c r="G84" s="108" t="str">
        <f>+IFERROR(INDEX(#REF!,MATCH(E84,#REF!,0),MATCH(INDEX(#REF!,MATCH(E84,#REF!,0)),#REF!,0)),"")</f>
        <v/>
      </c>
      <c r="H84" s="161" t="str">
        <f>+IF(F84&lt;&gt;G84,'Assume|Quant Indicators'!$D$52,IF(AND(F84&lt;&gt;"",G84&lt;&gt;""),'Assume|Quant Indicators'!$D$53,""))</f>
        <v/>
      </c>
      <c r="I84" s="192"/>
      <c r="J84" s="165"/>
      <c r="K84" s="165"/>
      <c r="L84" s="165"/>
      <c r="M84" s="170" t="str">
        <f t="shared" si="7"/>
        <v/>
      </c>
      <c r="N84" s="107">
        <f t="shared" si="8"/>
        <v>0</v>
      </c>
      <c r="O84" s="108" t="e">
        <f>+IF(INDEX(#REF!,MATCH(E84,#REF!,0))="No","",INDEX(#REF!,MATCH(E84,#REF!,0)))</f>
        <v>#REF!</v>
      </c>
      <c r="P84" s="108" t="e">
        <f>+IF(INDEX(#REF!,MATCH(E84,#REF!,0))="No","",INDEX(#REF!,MATCH(E84,#REF!,0)))</f>
        <v>#REF!</v>
      </c>
      <c r="Q84" s="108" t="e">
        <f>+IF(INDEX(#REF!,MATCH(E84,#REF!,0))="No","",INDEX(#REF!,MATCH(E84,#REF!,0)))</f>
        <v>#REF!</v>
      </c>
      <c r="R84" s="108" t="e">
        <f>+IF(INDEX(#REF!,MATCH(E84,#REF!,0))="No","",INDEX(#REF!,MATCH(E84,#REF!,0)))</f>
        <v>#REF!</v>
      </c>
      <c r="S84" s="161" t="str">
        <f>+IF(COUNTIF(O84:R84,"")=4,'Assume|Quant Indicators'!$D$53,'Assume|Quant Indicators'!$D$52)</f>
        <v>Yes</v>
      </c>
      <c r="T84" s="192"/>
      <c r="U84" s="165"/>
      <c r="V84" s="165"/>
      <c r="W84" s="165"/>
      <c r="X84" s="170" t="str">
        <f t="shared" si="10"/>
        <v/>
      </c>
      <c r="Y84" s="107">
        <f t="shared" si="9"/>
        <v>0</v>
      </c>
      <c r="Z84" s="161" t="str">
        <f>+IF(OR(H84='Assume|Quant Indicators'!$D$52,S84='Assume|Quant Indicators'!$D$52)=TRUE,'Assume|Quant Indicators'!$D$52,IF(OR(H84&lt;&gt;"",S84&lt;&gt;""),'Assume|Quant Indicators'!$D$53,""))</f>
        <v>Yes</v>
      </c>
    </row>
    <row r="85" spans="1:26" ht="36" x14ac:dyDescent="0.25">
      <c r="A85" s="35"/>
      <c r="B85" s="36">
        <v>80</v>
      </c>
      <c r="C85" s="108" t="e">
        <f>+#REF!</f>
        <v>#REF!</v>
      </c>
      <c r="D85" s="108" t="e">
        <f>+#REF!</f>
        <v>#REF!</v>
      </c>
      <c r="E85" s="37" t="e">
        <f>+#REF!</f>
        <v>#REF!</v>
      </c>
      <c r="F85" s="108" t="str">
        <f>+IFERROR(INDEX(#REF!,MATCH(E85,#REF!,0),MATCH(INDEX(#REF!,MATCH(E85,#REF!,0)),#REF!,0)),"")</f>
        <v/>
      </c>
      <c r="G85" s="108" t="str">
        <f>+IFERROR(INDEX(#REF!,MATCH(E85,#REF!,0),MATCH(INDEX(#REF!,MATCH(E85,#REF!,0)),#REF!,0)),"")</f>
        <v/>
      </c>
      <c r="H85" s="161" t="str">
        <f>+IF(F85&lt;&gt;G85,'Assume|Quant Indicators'!$D$52,IF(AND(F85&lt;&gt;"",G85&lt;&gt;""),'Assume|Quant Indicators'!$D$53,""))</f>
        <v/>
      </c>
      <c r="I85" s="192"/>
      <c r="J85" s="165"/>
      <c r="K85" s="165"/>
      <c r="L85" s="165"/>
      <c r="M85" s="170" t="str">
        <f t="shared" si="7"/>
        <v/>
      </c>
      <c r="N85" s="107">
        <f t="shared" si="8"/>
        <v>0</v>
      </c>
      <c r="O85" s="108" t="e">
        <f>+IF(INDEX(#REF!,MATCH(E85,#REF!,0))="No","",INDEX(#REF!,MATCH(E85,#REF!,0)))</f>
        <v>#REF!</v>
      </c>
      <c r="P85" s="108" t="e">
        <f>+IF(INDEX(#REF!,MATCH(E85,#REF!,0))="No","",INDEX(#REF!,MATCH(E85,#REF!,0)))</f>
        <v>#REF!</v>
      </c>
      <c r="Q85" s="108" t="e">
        <f>+IF(INDEX(#REF!,MATCH(E85,#REF!,0))="No","",INDEX(#REF!,MATCH(E85,#REF!,0)))</f>
        <v>#REF!</v>
      </c>
      <c r="R85" s="108" t="e">
        <f>+IF(INDEX(#REF!,MATCH(E85,#REF!,0))="No","",INDEX(#REF!,MATCH(E85,#REF!,0)))</f>
        <v>#REF!</v>
      </c>
      <c r="S85" s="161" t="str">
        <f>+IF(COUNTIF(O85:R85,"")=4,'Assume|Quant Indicators'!$D$53,'Assume|Quant Indicators'!$D$52)</f>
        <v>Yes</v>
      </c>
      <c r="T85" s="192"/>
      <c r="U85" s="165"/>
      <c r="V85" s="165"/>
      <c r="W85" s="165"/>
      <c r="X85" s="170" t="str">
        <f t="shared" si="10"/>
        <v/>
      </c>
      <c r="Y85" s="107">
        <f t="shared" si="9"/>
        <v>0</v>
      </c>
      <c r="Z85" s="161" t="str">
        <f>+IF(OR(H85='Assume|Quant Indicators'!$D$52,S85='Assume|Quant Indicators'!$D$52)=TRUE,'Assume|Quant Indicators'!$D$52,IF(OR(H85&lt;&gt;"",S85&lt;&gt;""),'Assume|Quant Indicators'!$D$53,""))</f>
        <v>Yes</v>
      </c>
    </row>
    <row r="86" spans="1:26" ht="36" x14ac:dyDescent="0.25">
      <c r="A86" s="35"/>
      <c r="B86" s="36">
        <v>81</v>
      </c>
      <c r="C86" s="108" t="e">
        <f>+#REF!</f>
        <v>#REF!</v>
      </c>
      <c r="D86" s="108" t="e">
        <f>+D85</f>
        <v>#REF!</v>
      </c>
      <c r="E86" s="37" t="e">
        <f>+#REF!</f>
        <v>#REF!</v>
      </c>
      <c r="F86" s="108" t="str">
        <f>+IFERROR(INDEX(#REF!,MATCH(E86,#REF!,0),MATCH(INDEX(#REF!,MATCH(E86,#REF!,0)),#REF!,0)),"")</f>
        <v/>
      </c>
      <c r="G86" s="108" t="str">
        <f>+IFERROR(INDEX(#REF!,MATCH(E86,#REF!,0),MATCH(INDEX(#REF!,MATCH(E86,#REF!,0)),#REF!,0)),"")</f>
        <v/>
      </c>
      <c r="H86" s="161" t="str">
        <f>+IF(F86&lt;&gt;G86,'Assume|Quant Indicators'!$D$52,IF(AND(F86&lt;&gt;"",G86&lt;&gt;""),'Assume|Quant Indicators'!$D$53,""))</f>
        <v/>
      </c>
      <c r="I86" s="192"/>
      <c r="J86" s="165"/>
      <c r="K86" s="165"/>
      <c r="L86" s="165"/>
      <c r="M86" s="170" t="str">
        <f t="shared" si="7"/>
        <v/>
      </c>
      <c r="N86" s="107">
        <f t="shared" si="8"/>
        <v>0</v>
      </c>
      <c r="O86" s="108" t="e">
        <f>+IF(INDEX(#REF!,MATCH(E86,#REF!,0))="No","",INDEX(#REF!,MATCH(E86,#REF!,0)))</f>
        <v>#REF!</v>
      </c>
      <c r="P86" s="108" t="e">
        <f>+IF(INDEX(#REF!,MATCH(E86,#REF!,0))="No","",INDEX(#REF!,MATCH(E86,#REF!,0)))</f>
        <v>#REF!</v>
      </c>
      <c r="Q86" s="108" t="e">
        <f>+IF(INDEX(#REF!,MATCH(E86,#REF!,0))="No","",INDEX(#REF!,MATCH(E86,#REF!,0)))</f>
        <v>#REF!</v>
      </c>
      <c r="R86" s="108" t="e">
        <f>+IF(INDEX(#REF!,MATCH(E86,#REF!,0))="No","",INDEX(#REF!,MATCH(E86,#REF!,0)))</f>
        <v>#REF!</v>
      </c>
      <c r="S86" s="161" t="str">
        <f>+IF(COUNTIF(O86:R86,"")=4,'Assume|Quant Indicators'!$D$53,'Assume|Quant Indicators'!$D$52)</f>
        <v>Yes</v>
      </c>
      <c r="T86" s="192"/>
      <c r="U86" s="165"/>
      <c r="V86" s="165"/>
      <c r="W86" s="165"/>
      <c r="X86" s="170" t="str">
        <f t="shared" si="10"/>
        <v/>
      </c>
      <c r="Y86" s="107">
        <f t="shared" si="9"/>
        <v>0</v>
      </c>
      <c r="Z86" s="161" t="str">
        <f>+IF(OR(H86='Assume|Quant Indicators'!$D$52,S86='Assume|Quant Indicators'!$D$52)=TRUE,'Assume|Quant Indicators'!$D$52,IF(OR(H86&lt;&gt;"",S86&lt;&gt;""),'Assume|Quant Indicators'!$D$53,""))</f>
        <v>Yes</v>
      </c>
    </row>
    <row r="87" spans="1:26" ht="36" x14ac:dyDescent="0.25">
      <c r="A87" s="35"/>
      <c r="B87" s="36">
        <v>82</v>
      </c>
      <c r="C87" s="108" t="e">
        <f>+#REF!</f>
        <v>#REF!</v>
      </c>
      <c r="D87" s="108" t="e">
        <f>+D85</f>
        <v>#REF!</v>
      </c>
      <c r="E87" s="37" t="e">
        <f>+#REF!</f>
        <v>#REF!</v>
      </c>
      <c r="F87" s="108" t="str">
        <f>+IFERROR(INDEX(#REF!,MATCH(E87,#REF!,0),MATCH(INDEX(#REF!,MATCH(E87,#REF!,0)),#REF!,0)),"")</f>
        <v/>
      </c>
      <c r="G87" s="108" t="str">
        <f>+IFERROR(INDEX(#REF!,MATCH(E87,#REF!,0),MATCH(INDEX(#REF!,MATCH(E87,#REF!,0)),#REF!,0)),"")</f>
        <v/>
      </c>
      <c r="H87" s="161" t="str">
        <f>+IF(F87&lt;&gt;G87,'Assume|Quant Indicators'!$D$52,IF(AND(F87&lt;&gt;"",G87&lt;&gt;""),'Assume|Quant Indicators'!$D$53,""))</f>
        <v/>
      </c>
      <c r="I87" s="192"/>
      <c r="J87" s="165"/>
      <c r="K87" s="165"/>
      <c r="L87" s="165"/>
      <c r="M87" s="170" t="str">
        <f t="shared" si="7"/>
        <v/>
      </c>
      <c r="N87" s="107">
        <f t="shared" si="8"/>
        <v>0</v>
      </c>
      <c r="O87" s="108" t="e">
        <f>+IF(INDEX(#REF!,MATCH(E87,#REF!,0))="No","",INDEX(#REF!,MATCH(E87,#REF!,0)))</f>
        <v>#REF!</v>
      </c>
      <c r="P87" s="108" t="e">
        <f>+IF(INDEX(#REF!,MATCH(E87,#REF!,0))="No","",INDEX(#REF!,MATCH(E87,#REF!,0)))</f>
        <v>#REF!</v>
      </c>
      <c r="Q87" s="108" t="e">
        <f>+IF(INDEX(#REF!,MATCH(E87,#REF!,0))="No","",INDEX(#REF!,MATCH(E87,#REF!,0)))</f>
        <v>#REF!</v>
      </c>
      <c r="R87" s="108" t="e">
        <f>+IF(INDEX(#REF!,MATCH(E87,#REF!,0))="No","",INDEX(#REF!,MATCH(E87,#REF!,0)))</f>
        <v>#REF!</v>
      </c>
      <c r="S87" s="161" t="str">
        <f>+IF(COUNTIF(O87:R87,"")=4,'Assume|Quant Indicators'!$D$53,'Assume|Quant Indicators'!$D$52)</f>
        <v>Yes</v>
      </c>
      <c r="T87" s="192"/>
      <c r="U87" s="165"/>
      <c r="V87" s="165"/>
      <c r="W87" s="165"/>
      <c r="X87" s="170" t="str">
        <f t="shared" si="10"/>
        <v/>
      </c>
      <c r="Y87" s="107">
        <f t="shared" si="9"/>
        <v>0</v>
      </c>
      <c r="Z87" s="161" t="str">
        <f>+IF(OR(H87='Assume|Quant Indicators'!$D$52,S87='Assume|Quant Indicators'!$D$52)=TRUE,'Assume|Quant Indicators'!$D$52,IF(OR(H87&lt;&gt;"",S87&lt;&gt;""),'Assume|Quant Indicators'!$D$53,""))</f>
        <v>Yes</v>
      </c>
    </row>
    <row r="88" spans="1:26" ht="36" x14ac:dyDescent="0.25">
      <c r="A88" s="35"/>
      <c r="B88" s="36">
        <v>83</v>
      </c>
      <c r="C88" s="108" t="e">
        <f>+#REF!</f>
        <v>#REF!</v>
      </c>
      <c r="D88" s="108" t="e">
        <f>+#REF!</f>
        <v>#REF!</v>
      </c>
      <c r="E88" s="37" t="e">
        <f>+#REF!</f>
        <v>#REF!</v>
      </c>
      <c r="F88" s="108" t="str">
        <f>+IFERROR(INDEX(#REF!,MATCH(E88,#REF!,0),MATCH(INDEX(#REF!,MATCH(E88,#REF!,0)),#REF!,0)),"")</f>
        <v/>
      </c>
      <c r="G88" s="108" t="str">
        <f>+IFERROR(INDEX(#REF!,MATCH(E88,#REF!,0),MATCH(INDEX(#REF!,MATCH(E88,#REF!,0)),#REF!,0)),"")</f>
        <v/>
      </c>
      <c r="H88" s="161" t="str">
        <f>+IF(F88&lt;&gt;G88,'Assume|Quant Indicators'!$D$52,IF(AND(F88&lt;&gt;"",G88&lt;&gt;""),'Assume|Quant Indicators'!$D$53,""))</f>
        <v/>
      </c>
      <c r="I88" s="192"/>
      <c r="J88" s="165"/>
      <c r="K88" s="165"/>
      <c r="L88" s="165"/>
      <c r="M88" s="170" t="str">
        <f t="shared" si="7"/>
        <v/>
      </c>
      <c r="N88" s="107">
        <f t="shared" si="8"/>
        <v>0</v>
      </c>
      <c r="O88" s="108" t="e">
        <f>+IF(INDEX(#REF!,MATCH(E88,#REF!,0))="No","",INDEX(#REF!,MATCH(E88,#REF!,0)))</f>
        <v>#REF!</v>
      </c>
      <c r="P88" s="108" t="e">
        <f>+IF(INDEX(#REF!,MATCH(E88,#REF!,0))="No","",INDEX(#REF!,MATCH(E88,#REF!,0)))</f>
        <v>#REF!</v>
      </c>
      <c r="Q88" s="108" t="e">
        <f>+IF(INDEX(#REF!,MATCH(E88,#REF!,0))="No","",INDEX(#REF!,MATCH(E88,#REF!,0)))</f>
        <v>#REF!</v>
      </c>
      <c r="R88" s="108" t="e">
        <f>+IF(INDEX(#REF!,MATCH(E88,#REF!,0))="No","",INDEX(#REF!,MATCH(E88,#REF!,0)))</f>
        <v>#REF!</v>
      </c>
      <c r="S88" s="161" t="str">
        <f>+IF(COUNTIF(O88:R88,"")=4,'Assume|Quant Indicators'!$D$53,'Assume|Quant Indicators'!$D$52)</f>
        <v>Yes</v>
      </c>
      <c r="T88" s="192"/>
      <c r="U88" s="165"/>
      <c r="V88" s="165"/>
      <c r="W88" s="165"/>
      <c r="X88" s="170" t="str">
        <f t="shared" si="10"/>
        <v/>
      </c>
      <c r="Y88" s="107">
        <f t="shared" si="9"/>
        <v>0</v>
      </c>
      <c r="Z88" s="161" t="str">
        <f>+IF(OR(H88='Assume|Quant Indicators'!$D$52,S88='Assume|Quant Indicators'!$D$52)=TRUE,'Assume|Quant Indicators'!$D$52,IF(OR(H88&lt;&gt;"",S88&lt;&gt;""),'Assume|Quant Indicators'!$D$53,""))</f>
        <v>Yes</v>
      </c>
    </row>
    <row r="89" spans="1:26" ht="36" x14ac:dyDescent="0.25">
      <c r="A89" s="35"/>
      <c r="B89" s="36">
        <v>84</v>
      </c>
      <c r="C89" s="108" t="e">
        <f>+#REF!</f>
        <v>#REF!</v>
      </c>
      <c r="D89" s="108" t="e">
        <f>+D88</f>
        <v>#REF!</v>
      </c>
      <c r="E89" s="37" t="e">
        <f>+#REF!</f>
        <v>#REF!</v>
      </c>
      <c r="F89" s="108" t="str">
        <f>+IFERROR(INDEX(#REF!,MATCH(E89,#REF!,0),MATCH(INDEX(#REF!,MATCH(E89,#REF!,0)),#REF!,0)),"")</f>
        <v/>
      </c>
      <c r="G89" s="108" t="str">
        <f>+IFERROR(INDEX(#REF!,MATCH(E89,#REF!,0),MATCH(INDEX(#REF!,MATCH(E89,#REF!,0)),#REF!,0)),"")</f>
        <v/>
      </c>
      <c r="H89" s="161" t="str">
        <f>+IF(F89&lt;&gt;G89,'Assume|Quant Indicators'!$D$52,IF(AND(F89&lt;&gt;"",G89&lt;&gt;""),'Assume|Quant Indicators'!$D$53,""))</f>
        <v/>
      </c>
      <c r="I89" s="192"/>
      <c r="J89" s="165"/>
      <c r="K89" s="165"/>
      <c r="L89" s="165"/>
      <c r="M89" s="170" t="str">
        <f t="shared" si="7"/>
        <v/>
      </c>
      <c r="N89" s="107">
        <f t="shared" si="8"/>
        <v>0</v>
      </c>
      <c r="O89" s="108" t="e">
        <f>+IF(INDEX(#REF!,MATCH(E89,#REF!,0))="No","",INDEX(#REF!,MATCH(E89,#REF!,0)))</f>
        <v>#REF!</v>
      </c>
      <c r="P89" s="108" t="e">
        <f>+IF(INDEX(#REF!,MATCH(E89,#REF!,0))="No","",INDEX(#REF!,MATCH(E89,#REF!,0)))</f>
        <v>#REF!</v>
      </c>
      <c r="Q89" s="108" t="e">
        <f>+IF(INDEX(#REF!,MATCH(E89,#REF!,0))="No","",INDEX(#REF!,MATCH(E89,#REF!,0)))</f>
        <v>#REF!</v>
      </c>
      <c r="R89" s="108" t="e">
        <f>+IF(INDEX(#REF!,MATCH(E89,#REF!,0))="No","",INDEX(#REF!,MATCH(E89,#REF!,0)))</f>
        <v>#REF!</v>
      </c>
      <c r="S89" s="161" t="str">
        <f>+IF(COUNTIF(O89:R89,"")=4,'Assume|Quant Indicators'!$D$53,'Assume|Quant Indicators'!$D$52)</f>
        <v>Yes</v>
      </c>
      <c r="T89" s="192"/>
      <c r="U89" s="165"/>
      <c r="V89" s="165"/>
      <c r="W89" s="165"/>
      <c r="X89" s="170" t="str">
        <f t="shared" si="10"/>
        <v/>
      </c>
      <c r="Y89" s="107">
        <f t="shared" si="9"/>
        <v>0</v>
      </c>
      <c r="Z89" s="161" t="str">
        <f>+IF(OR(H89='Assume|Quant Indicators'!$D$52,S89='Assume|Quant Indicators'!$D$52)=TRUE,'Assume|Quant Indicators'!$D$52,IF(OR(H89&lt;&gt;"",S89&lt;&gt;""),'Assume|Quant Indicators'!$D$53,""))</f>
        <v>Yes</v>
      </c>
    </row>
    <row r="90" spans="1:26" ht="36" x14ac:dyDescent="0.25">
      <c r="A90" s="35"/>
      <c r="B90" s="36">
        <v>85</v>
      </c>
      <c r="C90" s="108" t="e">
        <f>+#REF!</f>
        <v>#REF!</v>
      </c>
      <c r="D90" s="108" t="e">
        <f>+#REF!</f>
        <v>#REF!</v>
      </c>
      <c r="E90" s="37" t="e">
        <f>+#REF!</f>
        <v>#REF!</v>
      </c>
      <c r="F90" s="108" t="str">
        <f>+IFERROR(INDEX(#REF!,MATCH(E90,#REF!,0),MATCH(INDEX(#REF!,MATCH(E90,#REF!,0)),#REF!,0)),"")</f>
        <v/>
      </c>
      <c r="G90" s="108" t="str">
        <f>+IFERROR(INDEX(#REF!,MATCH(E90,#REF!,0),MATCH(INDEX(#REF!,MATCH(E90,#REF!,0)),#REF!,0)),"")</f>
        <v/>
      </c>
      <c r="H90" s="161" t="str">
        <f>+IF(F90&lt;&gt;G90,'Assume|Quant Indicators'!$D$52,IF(AND(F90&lt;&gt;"",G90&lt;&gt;""),'Assume|Quant Indicators'!$D$53,""))</f>
        <v/>
      </c>
      <c r="I90" s="192"/>
      <c r="J90" s="165"/>
      <c r="K90" s="165"/>
      <c r="L90" s="165"/>
      <c r="M90" s="170" t="str">
        <f t="shared" si="7"/>
        <v/>
      </c>
      <c r="N90" s="107">
        <f t="shared" si="8"/>
        <v>0</v>
      </c>
      <c r="O90" s="108" t="e">
        <f>+IF(INDEX(#REF!,MATCH(E90,#REF!,0))="No","",INDEX(#REF!,MATCH(E90,#REF!,0)))</f>
        <v>#REF!</v>
      </c>
      <c r="P90" s="108" t="e">
        <f>+IF(INDEX(#REF!,MATCH(E90,#REF!,0))="No","",INDEX(#REF!,MATCH(E90,#REF!,0)))</f>
        <v>#REF!</v>
      </c>
      <c r="Q90" s="108" t="e">
        <f>+IF(INDEX(#REF!,MATCH(E90,#REF!,0))="No","",INDEX(#REF!,MATCH(E90,#REF!,0)))</f>
        <v>#REF!</v>
      </c>
      <c r="R90" s="108" t="e">
        <f>+IF(INDEX(#REF!,MATCH(E90,#REF!,0))="No","",INDEX(#REF!,MATCH(E90,#REF!,0)))</f>
        <v>#REF!</v>
      </c>
      <c r="S90" s="161" t="str">
        <f>+IF(COUNTIF(O90:R90,"")=4,'Assume|Quant Indicators'!$D$53,'Assume|Quant Indicators'!$D$52)</f>
        <v>Yes</v>
      </c>
      <c r="T90" s="192"/>
      <c r="U90" s="165"/>
      <c r="V90" s="165"/>
      <c r="W90" s="165"/>
      <c r="X90" s="170" t="str">
        <f t="shared" si="10"/>
        <v/>
      </c>
      <c r="Y90" s="107">
        <f t="shared" si="9"/>
        <v>0</v>
      </c>
      <c r="Z90" s="161" t="str">
        <f>+IF(OR(H90='Assume|Quant Indicators'!$D$52,S90='Assume|Quant Indicators'!$D$52)=TRUE,'Assume|Quant Indicators'!$D$52,IF(OR(H90&lt;&gt;"",S90&lt;&gt;""),'Assume|Quant Indicators'!$D$53,""))</f>
        <v>Yes</v>
      </c>
    </row>
    <row r="91" spans="1:26" ht="36" x14ac:dyDescent="0.25">
      <c r="A91" s="35"/>
      <c r="B91" s="36">
        <v>86</v>
      </c>
      <c r="C91" s="108" t="e">
        <f>+#REF!</f>
        <v>#REF!</v>
      </c>
      <c r="D91" s="108" t="e">
        <f>+#REF!</f>
        <v>#REF!</v>
      </c>
      <c r="E91" s="37" t="e">
        <f>+#REF!</f>
        <v>#REF!</v>
      </c>
      <c r="F91" s="108" t="str">
        <f>+IFERROR(INDEX(#REF!,MATCH(E91,#REF!,0),MATCH(INDEX(#REF!,MATCH(E91,#REF!,0)),#REF!,0)),"")</f>
        <v/>
      </c>
      <c r="G91" s="108" t="str">
        <f>+IFERROR(INDEX(#REF!,MATCH(E91,#REF!,0),MATCH(INDEX(#REF!,MATCH(E91,#REF!,0)),#REF!,0)),"")</f>
        <v/>
      </c>
      <c r="H91" s="161" t="str">
        <f>+IF(F91&lt;&gt;G91,'Assume|Quant Indicators'!$D$52,IF(AND(F91&lt;&gt;"",G91&lt;&gt;""),'Assume|Quant Indicators'!$D$53,""))</f>
        <v/>
      </c>
      <c r="I91" s="192"/>
      <c r="J91" s="165"/>
      <c r="K91" s="165"/>
      <c r="L91" s="165"/>
      <c r="M91" s="170" t="str">
        <f t="shared" si="7"/>
        <v/>
      </c>
      <c r="N91" s="107">
        <f t="shared" si="8"/>
        <v>0</v>
      </c>
      <c r="O91" s="108" t="e">
        <f>+IF(INDEX(#REF!,MATCH(E91,#REF!,0))="No","",INDEX(#REF!,MATCH(E91,#REF!,0)))</f>
        <v>#REF!</v>
      </c>
      <c r="P91" s="108" t="e">
        <f>+IF(INDEX(#REF!,MATCH(E91,#REF!,0))="No","",INDEX(#REF!,MATCH(E91,#REF!,0)))</f>
        <v>#REF!</v>
      </c>
      <c r="Q91" s="108" t="e">
        <f>+IF(INDEX(#REF!,MATCH(E91,#REF!,0))="No","",INDEX(#REF!,MATCH(E91,#REF!,0)))</f>
        <v>#REF!</v>
      </c>
      <c r="R91" s="108" t="e">
        <f>+IF(INDEX(#REF!,MATCH(E91,#REF!,0))="No","",INDEX(#REF!,MATCH(E91,#REF!,0)))</f>
        <v>#REF!</v>
      </c>
      <c r="S91" s="161" t="str">
        <f>+IF(COUNTIF(O91:R91,"")=4,'Assume|Quant Indicators'!$D$53,'Assume|Quant Indicators'!$D$52)</f>
        <v>Yes</v>
      </c>
      <c r="T91" s="192"/>
      <c r="U91" s="165"/>
      <c r="V91" s="165"/>
      <c r="W91" s="165"/>
      <c r="X91" s="170" t="str">
        <f t="shared" si="10"/>
        <v/>
      </c>
      <c r="Y91" s="107">
        <f t="shared" si="9"/>
        <v>0</v>
      </c>
      <c r="Z91" s="161" t="str">
        <f>+IF(OR(H91='Assume|Quant Indicators'!$D$52,S91='Assume|Quant Indicators'!$D$52)=TRUE,'Assume|Quant Indicators'!$D$52,IF(OR(H91&lt;&gt;"",S91&lt;&gt;""),'Assume|Quant Indicators'!$D$53,""))</f>
        <v>Yes</v>
      </c>
    </row>
    <row r="92" spans="1:26" ht="36" x14ac:dyDescent="0.25">
      <c r="A92" s="35"/>
      <c r="B92" s="36">
        <v>87</v>
      </c>
      <c r="C92" s="108" t="e">
        <f>+#REF!</f>
        <v>#REF!</v>
      </c>
      <c r="D92" s="108" t="e">
        <f>+D91</f>
        <v>#REF!</v>
      </c>
      <c r="E92" s="37" t="e">
        <f>+#REF!</f>
        <v>#REF!</v>
      </c>
      <c r="F92" s="108" t="str">
        <f>+IFERROR(INDEX(#REF!,MATCH(E92,#REF!,0),MATCH(INDEX(#REF!,MATCH(E92,#REF!,0)),#REF!,0)),"")</f>
        <v/>
      </c>
      <c r="G92" s="108" t="str">
        <f>+IFERROR(INDEX(#REF!,MATCH(E92,#REF!,0),MATCH(INDEX(#REF!,MATCH(E92,#REF!,0)),#REF!,0)),"")</f>
        <v/>
      </c>
      <c r="H92" s="161" t="str">
        <f>+IF(F92&lt;&gt;G92,'Assume|Quant Indicators'!$D$52,IF(AND(F92&lt;&gt;"",G92&lt;&gt;""),'Assume|Quant Indicators'!$D$53,""))</f>
        <v/>
      </c>
      <c r="I92" s="192"/>
      <c r="J92" s="165"/>
      <c r="K92" s="165"/>
      <c r="L92" s="165"/>
      <c r="M92" s="170" t="str">
        <f t="shared" si="7"/>
        <v/>
      </c>
      <c r="N92" s="107">
        <f t="shared" si="8"/>
        <v>0</v>
      </c>
      <c r="O92" s="108" t="e">
        <f>+IF(INDEX(#REF!,MATCH(E92,#REF!,0))="No","",INDEX(#REF!,MATCH(E92,#REF!,0)))</f>
        <v>#REF!</v>
      </c>
      <c r="P92" s="108" t="e">
        <f>+IF(INDEX(#REF!,MATCH(E92,#REF!,0))="No","",INDEX(#REF!,MATCH(E92,#REF!,0)))</f>
        <v>#REF!</v>
      </c>
      <c r="Q92" s="108" t="e">
        <f>+IF(INDEX(#REF!,MATCH(E92,#REF!,0))="No","",INDEX(#REF!,MATCH(E92,#REF!,0)))</f>
        <v>#REF!</v>
      </c>
      <c r="R92" s="108" t="e">
        <f>+IF(INDEX(#REF!,MATCH(E92,#REF!,0))="No","",INDEX(#REF!,MATCH(E92,#REF!,0)))</f>
        <v>#REF!</v>
      </c>
      <c r="S92" s="161" t="str">
        <f>+IF(COUNTIF(O92:R92,"")=4,'Assume|Quant Indicators'!$D$53,'Assume|Quant Indicators'!$D$52)</f>
        <v>Yes</v>
      </c>
      <c r="T92" s="192"/>
      <c r="U92" s="165"/>
      <c r="V92" s="165"/>
      <c r="W92" s="165"/>
      <c r="X92" s="170" t="str">
        <f t="shared" si="10"/>
        <v/>
      </c>
      <c r="Y92" s="107">
        <f t="shared" si="9"/>
        <v>0</v>
      </c>
      <c r="Z92" s="161" t="str">
        <f>+IF(OR(H92='Assume|Quant Indicators'!$D$52,S92='Assume|Quant Indicators'!$D$52)=TRUE,'Assume|Quant Indicators'!$D$52,IF(OR(H92&lt;&gt;"",S92&lt;&gt;""),'Assume|Quant Indicators'!$D$53,""))</f>
        <v>Yes</v>
      </c>
    </row>
    <row r="93" spans="1:26" ht="36" x14ac:dyDescent="0.25">
      <c r="A93" s="35"/>
      <c r="B93" s="36">
        <v>88</v>
      </c>
      <c r="C93" s="108" t="e">
        <f>+#REF!</f>
        <v>#REF!</v>
      </c>
      <c r="D93" s="108" t="e">
        <f>+D91</f>
        <v>#REF!</v>
      </c>
      <c r="E93" s="37" t="e">
        <f>+#REF!</f>
        <v>#REF!</v>
      </c>
      <c r="F93" s="108" t="str">
        <f>+IFERROR(INDEX(#REF!,MATCH(E93,#REF!,0),MATCH(INDEX(#REF!,MATCH(E93,#REF!,0)),#REF!,0)),"")</f>
        <v/>
      </c>
      <c r="G93" s="108" t="str">
        <f>+IFERROR(INDEX(#REF!,MATCH(E93,#REF!,0),MATCH(INDEX(#REF!,MATCH(E93,#REF!,0)),#REF!,0)),"")</f>
        <v/>
      </c>
      <c r="H93" s="161" t="str">
        <f>+IF(F93&lt;&gt;G93,'Assume|Quant Indicators'!$D$52,IF(AND(F93&lt;&gt;"",G93&lt;&gt;""),'Assume|Quant Indicators'!$D$53,""))</f>
        <v/>
      </c>
      <c r="I93" s="192"/>
      <c r="J93" s="165"/>
      <c r="K93" s="165"/>
      <c r="L93" s="165"/>
      <c r="M93" s="170" t="str">
        <f t="shared" si="7"/>
        <v/>
      </c>
      <c r="N93" s="107">
        <f t="shared" si="8"/>
        <v>0</v>
      </c>
      <c r="O93" s="108" t="e">
        <f>+IF(INDEX(#REF!,MATCH(E93,#REF!,0))="No","",INDEX(#REF!,MATCH(E93,#REF!,0)))</f>
        <v>#REF!</v>
      </c>
      <c r="P93" s="108" t="e">
        <f>+IF(INDEX(#REF!,MATCH(E93,#REF!,0))="No","",INDEX(#REF!,MATCH(E93,#REF!,0)))</f>
        <v>#REF!</v>
      </c>
      <c r="Q93" s="108" t="e">
        <f>+IF(INDEX(#REF!,MATCH(E93,#REF!,0))="No","",INDEX(#REF!,MATCH(E93,#REF!,0)))</f>
        <v>#REF!</v>
      </c>
      <c r="R93" s="108" t="e">
        <f>+IF(INDEX(#REF!,MATCH(E93,#REF!,0))="No","",INDEX(#REF!,MATCH(E93,#REF!,0)))</f>
        <v>#REF!</v>
      </c>
      <c r="S93" s="161" t="str">
        <f>+IF(COUNTIF(O93:R93,"")=4,'Assume|Quant Indicators'!$D$53,'Assume|Quant Indicators'!$D$52)</f>
        <v>Yes</v>
      </c>
      <c r="T93" s="192"/>
      <c r="U93" s="165"/>
      <c r="V93" s="165"/>
      <c r="W93" s="165"/>
      <c r="X93" s="170" t="str">
        <f t="shared" si="10"/>
        <v/>
      </c>
      <c r="Y93" s="107">
        <f t="shared" si="9"/>
        <v>0</v>
      </c>
      <c r="Z93" s="161" t="str">
        <f>+IF(OR(H93='Assume|Quant Indicators'!$D$52,S93='Assume|Quant Indicators'!$D$52)=TRUE,'Assume|Quant Indicators'!$D$52,IF(OR(H93&lt;&gt;"",S93&lt;&gt;""),'Assume|Quant Indicators'!$D$53,""))</f>
        <v>Yes</v>
      </c>
    </row>
    <row r="94" spans="1:26" ht="36" x14ac:dyDescent="0.25">
      <c r="A94" s="35"/>
      <c r="B94" s="36">
        <v>89</v>
      </c>
      <c r="C94" s="108" t="e">
        <f>+#REF!</f>
        <v>#REF!</v>
      </c>
      <c r="D94" s="108" t="e">
        <f>+D91</f>
        <v>#REF!</v>
      </c>
      <c r="E94" s="37" t="e">
        <f>+#REF!</f>
        <v>#REF!</v>
      </c>
      <c r="F94" s="108" t="str">
        <f>+IFERROR(INDEX(#REF!,MATCH(E94,#REF!,0),MATCH(INDEX(#REF!,MATCH(E94,#REF!,0)),#REF!,0)),"")</f>
        <v/>
      </c>
      <c r="G94" s="108" t="str">
        <f>+IFERROR(INDEX(#REF!,MATCH(E94,#REF!,0),MATCH(INDEX(#REF!,MATCH(E94,#REF!,0)),#REF!,0)),"")</f>
        <v/>
      </c>
      <c r="H94" s="161" t="str">
        <f>+IF(F94&lt;&gt;G94,'Assume|Quant Indicators'!$D$52,IF(AND(F94&lt;&gt;"",G94&lt;&gt;""),'Assume|Quant Indicators'!$D$53,""))</f>
        <v/>
      </c>
      <c r="I94" s="192"/>
      <c r="J94" s="165"/>
      <c r="K94" s="165"/>
      <c r="L94" s="165"/>
      <c r="M94" s="170" t="str">
        <f t="shared" si="7"/>
        <v/>
      </c>
      <c r="N94" s="107">
        <f t="shared" si="8"/>
        <v>0</v>
      </c>
      <c r="O94" s="108" t="e">
        <f>+IF(INDEX(#REF!,MATCH(E94,#REF!,0))="No","",INDEX(#REF!,MATCH(E94,#REF!,0)))</f>
        <v>#REF!</v>
      </c>
      <c r="P94" s="108" t="e">
        <f>+IF(INDEX(#REF!,MATCH(E94,#REF!,0))="No","",INDEX(#REF!,MATCH(E94,#REF!,0)))</f>
        <v>#REF!</v>
      </c>
      <c r="Q94" s="108" t="e">
        <f>+IF(INDEX(#REF!,MATCH(E94,#REF!,0))="No","",INDEX(#REF!,MATCH(E94,#REF!,0)))</f>
        <v>#REF!</v>
      </c>
      <c r="R94" s="108" t="e">
        <f>+IF(INDEX(#REF!,MATCH(E94,#REF!,0))="No","",INDEX(#REF!,MATCH(E94,#REF!,0)))</f>
        <v>#REF!</v>
      </c>
      <c r="S94" s="161" t="str">
        <f>+IF(COUNTIF(O94:R94,"")=4,'Assume|Quant Indicators'!$D$53,'Assume|Quant Indicators'!$D$52)</f>
        <v>Yes</v>
      </c>
      <c r="T94" s="192"/>
      <c r="U94" s="165"/>
      <c r="V94" s="165"/>
      <c r="W94" s="165"/>
      <c r="X94" s="170" t="str">
        <f t="shared" si="10"/>
        <v/>
      </c>
      <c r="Y94" s="107">
        <f t="shared" si="9"/>
        <v>0</v>
      </c>
      <c r="Z94" s="161" t="str">
        <f>+IF(OR(H94='Assume|Quant Indicators'!$D$52,S94='Assume|Quant Indicators'!$D$52)=TRUE,'Assume|Quant Indicators'!$D$52,IF(OR(H94&lt;&gt;"",S94&lt;&gt;""),'Assume|Quant Indicators'!$D$53,""))</f>
        <v>Yes</v>
      </c>
    </row>
    <row r="95" spans="1:26" ht="36" x14ac:dyDescent="0.25">
      <c r="A95" s="35"/>
      <c r="B95" s="36">
        <v>90</v>
      </c>
      <c r="C95" s="108" t="e">
        <f>+#REF!</f>
        <v>#REF!</v>
      </c>
      <c r="D95" s="108" t="e">
        <f>+D91</f>
        <v>#REF!</v>
      </c>
      <c r="E95" s="37" t="e">
        <f>+#REF!</f>
        <v>#REF!</v>
      </c>
      <c r="F95" s="108" t="str">
        <f>+IFERROR(INDEX(#REF!,MATCH(E95,#REF!,0),MATCH(INDEX(#REF!,MATCH(E95,#REF!,0)),#REF!,0)),"")</f>
        <v/>
      </c>
      <c r="G95" s="108" t="str">
        <f>+IFERROR(INDEX(#REF!,MATCH(E95,#REF!,0),MATCH(INDEX(#REF!,MATCH(E95,#REF!,0)),#REF!,0)),"")</f>
        <v/>
      </c>
      <c r="H95" s="161" t="str">
        <f>+IF(F95&lt;&gt;G95,'Assume|Quant Indicators'!$D$52,IF(AND(F95&lt;&gt;"",G95&lt;&gt;""),'Assume|Quant Indicators'!$D$53,""))</f>
        <v/>
      </c>
      <c r="I95" s="192"/>
      <c r="J95" s="165"/>
      <c r="K95" s="165"/>
      <c r="L95" s="165"/>
      <c r="M95" s="170" t="str">
        <f t="shared" si="7"/>
        <v/>
      </c>
      <c r="N95" s="107">
        <f t="shared" si="8"/>
        <v>0</v>
      </c>
      <c r="O95" s="108" t="e">
        <f>+IF(INDEX(#REF!,MATCH(E95,#REF!,0))="No","",INDEX(#REF!,MATCH(E95,#REF!,0)))</f>
        <v>#REF!</v>
      </c>
      <c r="P95" s="108" t="e">
        <f>+IF(INDEX(#REF!,MATCH(E95,#REF!,0))="No","",INDEX(#REF!,MATCH(E95,#REF!,0)))</f>
        <v>#REF!</v>
      </c>
      <c r="Q95" s="108" t="e">
        <f>+IF(INDEX(#REF!,MATCH(E95,#REF!,0))="No","",INDEX(#REF!,MATCH(E95,#REF!,0)))</f>
        <v>#REF!</v>
      </c>
      <c r="R95" s="108" t="e">
        <f>+IF(INDEX(#REF!,MATCH(E95,#REF!,0))="No","",INDEX(#REF!,MATCH(E95,#REF!,0)))</f>
        <v>#REF!</v>
      </c>
      <c r="S95" s="161" t="str">
        <f>+IF(COUNTIF(O95:R95,"")=4,'Assume|Quant Indicators'!$D$53,'Assume|Quant Indicators'!$D$52)</f>
        <v>Yes</v>
      </c>
      <c r="T95" s="192"/>
      <c r="U95" s="165"/>
      <c r="V95" s="165"/>
      <c r="W95" s="165"/>
      <c r="X95" s="170" t="str">
        <f t="shared" si="10"/>
        <v/>
      </c>
      <c r="Y95" s="107">
        <f t="shared" si="9"/>
        <v>0</v>
      </c>
      <c r="Z95" s="161" t="str">
        <f>+IF(OR(H95='Assume|Quant Indicators'!$D$52,S95='Assume|Quant Indicators'!$D$52)=TRUE,'Assume|Quant Indicators'!$D$52,IF(OR(H95&lt;&gt;"",S95&lt;&gt;""),'Assume|Quant Indicators'!$D$53,""))</f>
        <v>Yes</v>
      </c>
    </row>
    <row r="96" spans="1:26" x14ac:dyDescent="0.25">
      <c r="E96" s="27">
        <v>0</v>
      </c>
      <c r="F96" s="27"/>
    </row>
    <row r="97" spans="5:6" x14ac:dyDescent="0.25">
      <c r="E97" s="27">
        <v>0</v>
      </c>
      <c r="F97" s="27"/>
    </row>
    <row r="98" spans="5:6" x14ac:dyDescent="0.25">
      <c r="E98" s="27">
        <v>0</v>
      </c>
      <c r="F98" s="27"/>
    </row>
    <row r="99" spans="5:6" x14ac:dyDescent="0.25">
      <c r="E99" s="27">
        <v>0</v>
      </c>
      <c r="F99" s="27"/>
    </row>
    <row r="100" spans="5:6" x14ac:dyDescent="0.25">
      <c r="E100" s="27">
        <v>0</v>
      </c>
      <c r="F100" s="27"/>
    </row>
  </sheetData>
  <sheetProtection algorithmName="SHA-512" hashValue="l54gDWTm92eHG84meTaAMzhDgG9mjA9XIE+IElqA/+8bBGHDkca+K+RY8LSQa2l2YlGrr2dh1RBPTtCh42fZKg==" saltValue="GnxvLQYLl7A2N82boZbHLg==" spinCount="100000" sheet="1" formatColumns="0" formatRows="0" autoFilter="0"/>
  <protectedRanges>
    <protectedRange sqref="AI5:AK5 U4:W4 I6:L95 T6:W95" name="Range1"/>
  </protectedRanges>
  <autoFilter ref="B5:Z100" xr:uid="{00000000-0009-0000-0000-00000C000000}"/>
  <customSheetViews>
    <customSheetView guid="{BDC8AE3F-6C52-4013-8B34-4743A4E33792}" showAutoFilter="1" hiddenRows="1" hiddenColumns="1" state="hidden" topLeftCell="A2">
      <pageMargins left="0.7" right="0.7" top="0.75" bottom="0.75" header="0.3" footer="0.3"/>
      <pageSetup orientation="portrait" horizontalDpi="90" verticalDpi="90" r:id="rId1"/>
      <autoFilter ref="B5:Z100" xr:uid="{BA1FF00F-6457-45FB-ADD8-FC3888E070DD}"/>
    </customSheetView>
    <customSheetView guid="{DFDD0A5F-1CD5-4B59-83C1-73FEE1AC7815}" showAutoFilter="1" hiddenRows="1" hiddenColumns="1" state="hidden" topLeftCell="A2">
      <pageMargins left="0.7" right="0.7" top="0.75" bottom="0.75" header="0.3" footer="0.3"/>
      <pageSetup orientation="portrait" horizontalDpi="90" verticalDpi="90" r:id="rId2"/>
      <autoFilter ref="B5:Z100" xr:uid="{3EDCC525-3411-429B-A3BC-E44C05C29E85}"/>
    </customSheetView>
  </customSheetViews>
  <mergeCells count="2">
    <mergeCell ref="O4:X4"/>
    <mergeCell ref="F4:M4"/>
  </mergeCells>
  <conditionalFormatting sqref="I6:L95">
    <cfRule type="expression" dxfId="99" priority="78">
      <formula>#REF!="Well-Performing"</formula>
    </cfRule>
    <cfRule type="expression" dxfId="98" priority="79">
      <formula>$AB96="Well-Performing"</formula>
    </cfRule>
  </conditionalFormatting>
  <conditionalFormatting sqref="T6:T95">
    <cfRule type="expression" dxfId="96" priority="1">
      <formula>#REF!="Well-Performing"</formula>
    </cfRule>
    <cfRule type="expression" dxfId="95" priority="2">
      <formula>$AB96="Well-Performing"</formula>
    </cfRule>
  </conditionalFormatting>
  <conditionalFormatting sqref="T9:V9">
    <cfRule type="expression" dxfId="94" priority="52">
      <formula>#REF!="Well-Performing"</formula>
    </cfRule>
  </conditionalFormatting>
  <conditionalFormatting sqref="U6:W95 T9:V9">
    <cfRule type="expression" dxfId="93" priority="85">
      <formula>$AB96="Well-Performing"</formula>
    </cfRule>
  </conditionalFormatting>
  <conditionalFormatting sqref="U6:W95">
    <cfRule type="expression" dxfId="92" priority="84">
      <formula>#REF!="Well-Performing"</formula>
    </cfRule>
  </conditionalFormatting>
  <conditionalFormatting sqref="U7:W95">
    <cfRule type="expression" dxfId="91" priority="5">
      <formula>#REF!="Well-Performing"</formula>
    </cfRule>
    <cfRule type="expression" dxfId="90" priority="60">
      <formula>$AB97="Well-Performing"</formula>
    </cfRule>
  </conditionalFormatting>
  <dataValidations xWindow="1225" yWindow="546" count="2">
    <dataValidation type="list" allowBlank="1" showInputMessage="1" sqref="J6:L95 U6:W95" xr:uid="{00000000-0002-0000-0C00-000000000000}">
      <formula1>"0, 1, 2, 3, 4"</formula1>
    </dataValidation>
    <dataValidation type="list" allowBlank="1" showInputMessage="1" showErrorMessage="1" sqref="I6:I95 T6:T95" xr:uid="{00000000-0002-0000-0C00-000001000000}">
      <formula1>$AH$9:$AH$10</formula1>
    </dataValidation>
  </dataValidations>
  <pageMargins left="0.7" right="0.7" top="0.75" bottom="0.75" header="0.3" footer="0.3"/>
  <pageSetup orientation="portrait" horizontalDpi="90" verticalDpi="90" r:id="rId3"/>
  <drawing r:id="rId4"/>
  <extLst>
    <ext xmlns:x14="http://schemas.microsoft.com/office/spreadsheetml/2009/9/main" uri="{78C0D931-6437-407d-A8EE-F0AAD7539E65}">
      <x14:conditionalFormattings>
        <x14:conditionalFormatting xmlns:xm="http://schemas.microsoft.com/office/excel/2006/main">
          <x14:cfRule type="cellIs" priority="72" operator="equal" id="{F23C3429-EFC1-46A2-96E7-4B95608D4FF3}">
            <xm:f>'Assume|Quant Indicators'!$D$52</xm:f>
            <x14:dxf>
              <font>
                <color theme="0"/>
              </font>
              <fill>
                <patternFill>
                  <bgColor theme="9"/>
                </patternFill>
              </fill>
            </x14:dxf>
          </x14:cfRule>
          <xm:sqref>H6:N95</xm:sqref>
        </x14:conditionalFormatting>
        <x14:conditionalFormatting xmlns:xm="http://schemas.microsoft.com/office/excel/2006/main">
          <x14:cfRule type="cellIs" priority="70" operator="equal" id="{07EE7591-58AE-4EC9-A79A-F578D172A04D}">
            <xm:f>'Assume|Quant Indicators'!$D$52</xm:f>
            <x14:dxf>
              <font>
                <color theme="0"/>
              </font>
              <fill>
                <patternFill>
                  <bgColor theme="9"/>
                </patternFill>
              </fill>
            </x14:dxf>
          </x14:cfRule>
          <xm:sqref>S6:W95</xm:sqref>
        </x14:conditionalFormatting>
        <x14:conditionalFormatting xmlns:xm="http://schemas.microsoft.com/office/excel/2006/main">
          <x14:cfRule type="cellIs" priority="53" operator="equal" id="{F5716C10-E58B-4A92-98B5-1C486B8DF42C}">
            <xm:f>'Assume|Quant Indicators'!$D$52</xm:f>
            <x14:dxf>
              <font>
                <color theme="0"/>
              </font>
              <fill>
                <patternFill>
                  <bgColor theme="9"/>
                </patternFill>
              </fill>
            </x14:dxf>
          </x14:cfRule>
          <xm:sqref>X6:Z95</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3">
    <tabColor theme="8" tint="0.59999389629810485"/>
  </sheetPr>
  <dimension ref="A1:AC105"/>
  <sheetViews>
    <sheetView workbookViewId="0"/>
  </sheetViews>
  <sheetFormatPr defaultColWidth="9" defaultRowHeight="15" x14ac:dyDescent="0.25"/>
  <cols>
    <col min="1" max="1" width="36" customWidth="1"/>
    <col min="2" max="23" width="0.5703125" customWidth="1"/>
    <col min="24" max="24" width="4" customWidth="1"/>
  </cols>
  <sheetData>
    <row r="1" spans="1:29" x14ac:dyDescent="0.25">
      <c r="A1" s="162"/>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row>
    <row r="2" spans="1:29" ht="40.5" customHeight="1" x14ac:dyDescent="0.25">
      <c r="A2" s="164"/>
      <c r="B2" s="171" t="s">
        <v>275</v>
      </c>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row>
    <row r="3" spans="1:29" s="254" customFormat="1" ht="81" customHeight="1" x14ac:dyDescent="0.2">
      <c r="A3" s="253"/>
      <c r="B3" s="255" t="str">
        <f>ActionPrioritization!C5</f>
        <v>Element</v>
      </c>
      <c r="C3" s="255" t="str">
        <f>ActionPrioritization!D5</f>
        <v>Area</v>
      </c>
      <c r="D3" s="255" t="str">
        <f>ActionPrioritization!E5</f>
        <v>Topic</v>
      </c>
      <c r="E3" s="256" t="str">
        <f>ActionPrioritization!F5</f>
        <v>Current Level</v>
      </c>
      <c r="F3" s="256" t="str">
        <f>ActionPrioritization!G5</f>
        <v>Desired Level of Maturity</v>
      </c>
      <c r="G3" s="256" t="str">
        <f>ActionPrioritization!H5</f>
        <v>Room for improvement in Essential Processes?</v>
      </c>
      <c r="H3" s="256" t="str">
        <f>ActionPrioritization!I5</f>
        <v>Should be included in the improvement plan?
(YES/NO)</v>
      </c>
      <c r="I3" s="256" t="str">
        <f>ActionPrioritization!J5</f>
        <v>IMPACT 
level of the Action 
4=Very High
0=None</v>
      </c>
      <c r="J3" s="256" t="str">
        <f>ActionPrioritization!K5</f>
        <v>COST 
of action (Additional to fixed costs)
4=Very High
0=None</v>
      </c>
      <c r="K3" s="256" t="str">
        <f>ActionPrioritization!L5</f>
        <v>EASE 
of implementation
4=Very Easy
0=Very Difficult</v>
      </c>
      <c r="L3" s="256" t="str">
        <f>ActionPrioritization!M5</f>
        <v>Suggestion to be evaluated by the utility</v>
      </c>
      <c r="M3" s="256" t="str">
        <f>ActionPrioritization!N5</f>
        <v>Action Rating</v>
      </c>
      <c r="N3" s="257" t="str">
        <f>ActionPrioritization!O5</f>
        <v>Innovation</v>
      </c>
      <c r="O3" s="257" t="str">
        <f>ActionPrioritization!P5</f>
        <v>Inclusion</v>
      </c>
      <c r="P3" s="257" t="str">
        <f>ActionPrioritization!Q5</f>
        <v>Market Orientation</v>
      </c>
      <c r="Q3" s="257" t="str">
        <f>ActionPrioritization!R5</f>
        <v>Resilience</v>
      </c>
      <c r="R3" s="257" t="str">
        <f>ActionPrioritization!S5</f>
        <v>Room for improvement in UoF Processes?</v>
      </c>
      <c r="S3" s="257" t="str">
        <f>ActionPrioritization!T5</f>
        <v>Should be included in the improvement plan?
(YES/NO)</v>
      </c>
      <c r="T3" s="257" t="str">
        <f>ActionPrioritization!U5</f>
        <v>IMPACT 
level of the Action 
4=Very High
0=None</v>
      </c>
      <c r="U3" s="257" t="str">
        <f>ActionPrioritization!V5</f>
        <v>COST 
of action (Additional to fixed costs)
4=Very High
0=None</v>
      </c>
      <c r="V3" s="257" t="str">
        <f>ActionPrioritization!W5</f>
        <v>EASE 
of implementation
4=Very Easy
0=Very Difficult</v>
      </c>
      <c r="W3" s="257" t="str">
        <f>ActionPrioritization!X5</f>
        <v>Suggestion to be evaluated by the utility</v>
      </c>
      <c r="X3" s="253"/>
      <c r="Y3" s="253"/>
      <c r="Z3" s="253"/>
      <c r="AA3" s="253"/>
      <c r="AB3" s="253"/>
      <c r="AC3" s="253"/>
    </row>
    <row r="4" spans="1:29" ht="22.5" customHeight="1" x14ac:dyDescent="0.25">
      <c r="A4" s="169" t="s">
        <v>289</v>
      </c>
      <c r="B4" s="173" t="e">
        <f>ActionPrioritization!C6</f>
        <v>#REF!</v>
      </c>
      <c r="C4" s="172" t="e">
        <f>ActionPrioritization!D6</f>
        <v>#REF!</v>
      </c>
      <c r="D4" s="172" t="e">
        <f>ActionPrioritization!E6</f>
        <v>#REF!</v>
      </c>
      <c r="E4" s="172" t="str">
        <f>ActionPrioritization!F6</f>
        <v/>
      </c>
      <c r="F4" s="172" t="str">
        <f>ActionPrioritization!G6</f>
        <v/>
      </c>
      <c r="G4" s="172" t="str">
        <f>ActionPrioritization!H6</f>
        <v/>
      </c>
      <c r="H4" s="172">
        <f>ActionPrioritization!I6</f>
        <v>0</v>
      </c>
      <c r="I4" s="172">
        <f>ActionPrioritization!J6</f>
        <v>0</v>
      </c>
      <c r="J4" s="172">
        <f>ActionPrioritization!K6</f>
        <v>0</v>
      </c>
      <c r="K4" s="172">
        <f>ActionPrioritization!L6</f>
        <v>0</v>
      </c>
      <c r="L4" s="172" t="str">
        <f>ActionPrioritization!M6</f>
        <v/>
      </c>
      <c r="M4" s="172">
        <f>ActionPrioritization!N6</f>
        <v>0</v>
      </c>
      <c r="N4" s="172" t="e">
        <f>ActionPrioritization!O6</f>
        <v>#REF!</v>
      </c>
      <c r="O4" s="172" t="e">
        <f>ActionPrioritization!P6</f>
        <v>#REF!</v>
      </c>
      <c r="P4" s="172" t="e">
        <f>ActionPrioritization!Q6</f>
        <v>#REF!</v>
      </c>
      <c r="Q4" s="172" t="e">
        <f>ActionPrioritization!R6</f>
        <v>#REF!</v>
      </c>
      <c r="R4" s="172" t="str">
        <f>ActionPrioritization!S6</f>
        <v>Yes</v>
      </c>
      <c r="S4" s="172">
        <f>ActionPrioritization!T6</f>
        <v>0</v>
      </c>
      <c r="T4" s="172">
        <f>ActionPrioritization!U6</f>
        <v>0</v>
      </c>
      <c r="U4" s="172">
        <f>ActionPrioritization!V6</f>
        <v>0</v>
      </c>
      <c r="V4" s="172">
        <f>ActionPrioritization!W6</f>
        <v>0</v>
      </c>
      <c r="W4" s="172" t="str">
        <f>ActionPrioritization!X6</f>
        <v/>
      </c>
      <c r="X4" s="168" t="s">
        <v>288</v>
      </c>
      <c r="Y4" s="167"/>
      <c r="Z4" s="162"/>
      <c r="AA4" s="162"/>
      <c r="AB4" s="162"/>
      <c r="AC4" s="162"/>
    </row>
    <row r="5" spans="1:29" ht="0.75" customHeight="1" x14ac:dyDescent="0.25">
      <c r="A5" s="162"/>
      <c r="B5" s="172" t="e">
        <f>ActionPrioritization!C7</f>
        <v>#REF!</v>
      </c>
      <c r="C5" s="172" t="e">
        <f>ActionPrioritization!D7</f>
        <v>#REF!</v>
      </c>
      <c r="D5" s="172" t="e">
        <f>ActionPrioritization!E7</f>
        <v>#REF!</v>
      </c>
      <c r="E5" s="172" t="str">
        <f>ActionPrioritization!F7</f>
        <v/>
      </c>
      <c r="F5" s="172" t="str">
        <f>ActionPrioritization!G7</f>
        <v/>
      </c>
      <c r="G5" s="172" t="str">
        <f>ActionPrioritization!H7</f>
        <v/>
      </c>
      <c r="H5" s="172">
        <f>ActionPrioritization!I7</f>
        <v>0</v>
      </c>
      <c r="I5" s="172">
        <f>ActionPrioritization!J7</f>
        <v>0</v>
      </c>
      <c r="J5" s="172">
        <f>ActionPrioritization!K7</f>
        <v>0</v>
      </c>
      <c r="K5" s="172">
        <f>ActionPrioritization!L7</f>
        <v>0</v>
      </c>
      <c r="L5" s="172" t="str">
        <f>ActionPrioritization!M7</f>
        <v/>
      </c>
      <c r="M5" s="172">
        <f>ActionPrioritization!N7</f>
        <v>0</v>
      </c>
      <c r="N5" s="172" t="e">
        <f>ActionPrioritization!O7</f>
        <v>#REF!</v>
      </c>
      <c r="O5" s="172" t="e">
        <f>ActionPrioritization!P7</f>
        <v>#REF!</v>
      </c>
      <c r="P5" s="172" t="e">
        <f>ActionPrioritization!Q7</f>
        <v>#REF!</v>
      </c>
      <c r="Q5" s="172" t="e">
        <f>ActionPrioritization!R7</f>
        <v>#REF!</v>
      </c>
      <c r="R5" s="172" t="str">
        <f>ActionPrioritization!S7</f>
        <v>Yes</v>
      </c>
      <c r="S5" s="172">
        <f>ActionPrioritization!T7</f>
        <v>0</v>
      </c>
      <c r="T5" s="172">
        <f>ActionPrioritization!U7</f>
        <v>0</v>
      </c>
      <c r="U5" s="172">
        <f>ActionPrioritization!V7</f>
        <v>0</v>
      </c>
      <c r="V5" s="172">
        <f>ActionPrioritization!W7</f>
        <v>0</v>
      </c>
      <c r="W5" s="172" t="str">
        <f>ActionPrioritization!X7</f>
        <v/>
      </c>
      <c r="X5" s="168" t="s">
        <v>288</v>
      </c>
      <c r="Y5" s="167"/>
      <c r="Z5" s="162"/>
      <c r="AA5" s="162"/>
      <c r="AB5" s="162"/>
      <c r="AC5" s="162"/>
    </row>
    <row r="6" spans="1:29" ht="0.75" customHeight="1" x14ac:dyDescent="0.25">
      <c r="A6" s="162"/>
      <c r="B6" s="172" t="e">
        <f>ActionPrioritization!C8</f>
        <v>#REF!</v>
      </c>
      <c r="C6" s="172" t="e">
        <f>ActionPrioritization!D8</f>
        <v>#REF!</v>
      </c>
      <c r="D6" s="172" t="e">
        <f>ActionPrioritization!E8</f>
        <v>#REF!</v>
      </c>
      <c r="E6" s="172" t="str">
        <f>ActionPrioritization!F8</f>
        <v/>
      </c>
      <c r="F6" s="172" t="str">
        <f>ActionPrioritization!G8</f>
        <v/>
      </c>
      <c r="G6" s="172" t="str">
        <f>ActionPrioritization!H8</f>
        <v/>
      </c>
      <c r="H6" s="172">
        <f>ActionPrioritization!I8</f>
        <v>0</v>
      </c>
      <c r="I6" s="172">
        <f>ActionPrioritization!J8</f>
        <v>0</v>
      </c>
      <c r="J6" s="172">
        <f>ActionPrioritization!K8</f>
        <v>0</v>
      </c>
      <c r="K6" s="172">
        <f>ActionPrioritization!L8</f>
        <v>0</v>
      </c>
      <c r="L6" s="172" t="str">
        <f>ActionPrioritization!M8</f>
        <v/>
      </c>
      <c r="M6" s="172">
        <f>ActionPrioritization!N8</f>
        <v>0</v>
      </c>
      <c r="N6" s="172" t="e">
        <f>ActionPrioritization!O8</f>
        <v>#REF!</v>
      </c>
      <c r="O6" s="172" t="e">
        <f>ActionPrioritization!P8</f>
        <v>#REF!</v>
      </c>
      <c r="P6" s="172" t="e">
        <f>ActionPrioritization!Q8</f>
        <v>#REF!</v>
      </c>
      <c r="Q6" s="172" t="e">
        <f>ActionPrioritization!R8</f>
        <v>#REF!</v>
      </c>
      <c r="R6" s="172" t="str">
        <f>ActionPrioritization!S8</f>
        <v>Yes</v>
      </c>
      <c r="S6" s="172">
        <f>ActionPrioritization!T8</f>
        <v>0</v>
      </c>
      <c r="T6" s="172">
        <f>ActionPrioritization!U8</f>
        <v>0</v>
      </c>
      <c r="U6" s="172">
        <f>ActionPrioritization!V8</f>
        <v>0</v>
      </c>
      <c r="V6" s="172">
        <f>ActionPrioritization!W8</f>
        <v>0</v>
      </c>
      <c r="W6" s="172" t="str">
        <f>ActionPrioritization!X8</f>
        <v/>
      </c>
      <c r="X6" s="168" t="s">
        <v>288</v>
      </c>
      <c r="Y6" s="167"/>
      <c r="Z6" s="162"/>
      <c r="AA6" s="162"/>
      <c r="AB6" s="162"/>
      <c r="AC6" s="162"/>
    </row>
    <row r="7" spans="1:29" ht="0.75" customHeight="1" x14ac:dyDescent="0.25">
      <c r="A7" s="162"/>
      <c r="B7" s="172" t="e">
        <f>ActionPrioritization!C9</f>
        <v>#REF!</v>
      </c>
      <c r="C7" s="172" t="e">
        <f>ActionPrioritization!D9</f>
        <v>#REF!</v>
      </c>
      <c r="D7" s="172" t="e">
        <f>ActionPrioritization!E9</f>
        <v>#REF!</v>
      </c>
      <c r="E7" s="172" t="str">
        <f>ActionPrioritization!F9</f>
        <v/>
      </c>
      <c r="F7" s="172" t="str">
        <f>ActionPrioritization!G9</f>
        <v/>
      </c>
      <c r="G7" s="172" t="str">
        <f>ActionPrioritization!H9</f>
        <v/>
      </c>
      <c r="H7" s="172">
        <f>ActionPrioritization!I9</f>
        <v>0</v>
      </c>
      <c r="I7" s="172">
        <f>ActionPrioritization!J9</f>
        <v>0</v>
      </c>
      <c r="J7" s="172">
        <f>ActionPrioritization!K9</f>
        <v>0</v>
      </c>
      <c r="K7" s="172">
        <f>ActionPrioritization!L9</f>
        <v>0</v>
      </c>
      <c r="L7" s="172" t="str">
        <f>ActionPrioritization!M9</f>
        <v/>
      </c>
      <c r="M7" s="172">
        <f>ActionPrioritization!N9</f>
        <v>0</v>
      </c>
      <c r="N7" s="172" t="e">
        <f>ActionPrioritization!O9</f>
        <v>#REF!</v>
      </c>
      <c r="O7" s="172" t="e">
        <f>ActionPrioritization!P9</f>
        <v>#REF!</v>
      </c>
      <c r="P7" s="172" t="e">
        <f>ActionPrioritization!Q9</f>
        <v>#REF!</v>
      </c>
      <c r="Q7" s="172" t="e">
        <f>ActionPrioritization!R9</f>
        <v>#REF!</v>
      </c>
      <c r="R7" s="172" t="str">
        <f>ActionPrioritization!S9</f>
        <v>Yes</v>
      </c>
      <c r="S7" s="172">
        <f>ActionPrioritization!T9</f>
        <v>0</v>
      </c>
      <c r="T7" s="172">
        <f>ActionPrioritization!U9</f>
        <v>0</v>
      </c>
      <c r="U7" s="172">
        <f>ActionPrioritization!V9</f>
        <v>0</v>
      </c>
      <c r="V7" s="172">
        <f>ActionPrioritization!W9</f>
        <v>0</v>
      </c>
      <c r="W7" s="172" t="str">
        <f>ActionPrioritization!X9</f>
        <v/>
      </c>
      <c r="X7" s="168" t="s">
        <v>288</v>
      </c>
      <c r="Y7" s="167"/>
      <c r="Z7" s="162"/>
      <c r="AA7" s="162"/>
      <c r="AB7" s="162"/>
      <c r="AC7" s="162"/>
    </row>
    <row r="8" spans="1:29" ht="0.75" customHeight="1" x14ac:dyDescent="0.25">
      <c r="A8" s="162"/>
      <c r="B8" s="172" t="e">
        <f>ActionPrioritization!C10</f>
        <v>#REF!</v>
      </c>
      <c r="C8" s="172" t="e">
        <f>ActionPrioritization!D10</f>
        <v>#REF!</v>
      </c>
      <c r="D8" s="172" t="e">
        <f>ActionPrioritization!E10</f>
        <v>#REF!</v>
      </c>
      <c r="E8" s="172" t="str">
        <f>ActionPrioritization!F10</f>
        <v/>
      </c>
      <c r="F8" s="172" t="str">
        <f>ActionPrioritization!G10</f>
        <v/>
      </c>
      <c r="G8" s="172" t="str">
        <f>ActionPrioritization!H10</f>
        <v/>
      </c>
      <c r="H8" s="172">
        <f>ActionPrioritization!I10</f>
        <v>0</v>
      </c>
      <c r="I8" s="172">
        <f>ActionPrioritization!J10</f>
        <v>0</v>
      </c>
      <c r="J8" s="172">
        <f>ActionPrioritization!K10</f>
        <v>0</v>
      </c>
      <c r="K8" s="172">
        <f>ActionPrioritization!L10</f>
        <v>0</v>
      </c>
      <c r="L8" s="172" t="str">
        <f>ActionPrioritization!M10</f>
        <v/>
      </c>
      <c r="M8" s="172">
        <f>ActionPrioritization!N10</f>
        <v>0</v>
      </c>
      <c r="N8" s="172" t="e">
        <f>ActionPrioritization!O10</f>
        <v>#REF!</v>
      </c>
      <c r="O8" s="172" t="e">
        <f>ActionPrioritization!P10</f>
        <v>#REF!</v>
      </c>
      <c r="P8" s="172" t="e">
        <f>ActionPrioritization!Q10</f>
        <v>#REF!</v>
      </c>
      <c r="Q8" s="172" t="e">
        <f>ActionPrioritization!R10</f>
        <v>#REF!</v>
      </c>
      <c r="R8" s="172" t="str">
        <f>ActionPrioritization!S10</f>
        <v>Yes</v>
      </c>
      <c r="S8" s="172">
        <f>ActionPrioritization!T10</f>
        <v>0</v>
      </c>
      <c r="T8" s="172">
        <f>ActionPrioritization!U10</f>
        <v>0</v>
      </c>
      <c r="U8" s="172">
        <f>ActionPrioritization!V10</f>
        <v>0</v>
      </c>
      <c r="V8" s="172">
        <f>ActionPrioritization!W10</f>
        <v>0</v>
      </c>
      <c r="W8" s="172" t="str">
        <f>ActionPrioritization!X10</f>
        <v/>
      </c>
      <c r="X8" s="168" t="s">
        <v>288</v>
      </c>
      <c r="Y8" s="167"/>
      <c r="Z8" s="162"/>
      <c r="AA8" s="162"/>
      <c r="AB8" s="162"/>
      <c r="AC8" s="162"/>
    </row>
    <row r="9" spans="1:29" ht="0.75" customHeight="1" x14ac:dyDescent="0.25">
      <c r="A9" s="162"/>
      <c r="B9" s="172" t="e">
        <f>ActionPrioritization!C11</f>
        <v>#REF!</v>
      </c>
      <c r="C9" s="172" t="e">
        <f>ActionPrioritization!D11</f>
        <v>#REF!</v>
      </c>
      <c r="D9" s="172" t="e">
        <f>ActionPrioritization!E11</f>
        <v>#REF!</v>
      </c>
      <c r="E9" s="172" t="str">
        <f>ActionPrioritization!F11</f>
        <v/>
      </c>
      <c r="F9" s="172" t="str">
        <f>ActionPrioritization!G11</f>
        <v/>
      </c>
      <c r="G9" s="172" t="str">
        <f>ActionPrioritization!H11</f>
        <v/>
      </c>
      <c r="H9" s="172">
        <f>ActionPrioritization!I11</f>
        <v>0</v>
      </c>
      <c r="I9" s="172">
        <f>ActionPrioritization!J11</f>
        <v>0</v>
      </c>
      <c r="J9" s="172">
        <f>ActionPrioritization!K11</f>
        <v>0</v>
      </c>
      <c r="K9" s="172">
        <f>ActionPrioritization!L11</f>
        <v>0</v>
      </c>
      <c r="L9" s="172" t="str">
        <f>ActionPrioritization!M11</f>
        <v/>
      </c>
      <c r="M9" s="172">
        <f>ActionPrioritization!N11</f>
        <v>0</v>
      </c>
      <c r="N9" s="172" t="e">
        <f>ActionPrioritization!O11</f>
        <v>#REF!</v>
      </c>
      <c r="O9" s="172" t="e">
        <f>ActionPrioritization!P11</f>
        <v>#REF!</v>
      </c>
      <c r="P9" s="172" t="e">
        <f>ActionPrioritization!Q11</f>
        <v>#REF!</v>
      </c>
      <c r="Q9" s="172" t="e">
        <f>ActionPrioritization!R11</f>
        <v>#REF!</v>
      </c>
      <c r="R9" s="172" t="str">
        <f>ActionPrioritization!S11</f>
        <v>Yes</v>
      </c>
      <c r="S9" s="172">
        <f>ActionPrioritization!T11</f>
        <v>0</v>
      </c>
      <c r="T9" s="172">
        <f>ActionPrioritization!U11</f>
        <v>0</v>
      </c>
      <c r="U9" s="172">
        <f>ActionPrioritization!V11</f>
        <v>0</v>
      </c>
      <c r="V9" s="172">
        <f>ActionPrioritization!W11</f>
        <v>0</v>
      </c>
      <c r="W9" s="172" t="str">
        <f>ActionPrioritization!X11</f>
        <v/>
      </c>
      <c r="X9" s="168" t="s">
        <v>288</v>
      </c>
      <c r="Y9" s="167"/>
      <c r="Z9" s="162"/>
      <c r="AA9" s="162"/>
      <c r="AB9" s="162"/>
      <c r="AC9" s="162"/>
    </row>
    <row r="10" spans="1:29" ht="0.75" customHeight="1" x14ac:dyDescent="0.25">
      <c r="A10" s="162"/>
      <c r="B10" s="172" t="e">
        <f>ActionPrioritization!C12</f>
        <v>#REF!</v>
      </c>
      <c r="C10" s="172" t="e">
        <f>ActionPrioritization!D12</f>
        <v>#REF!</v>
      </c>
      <c r="D10" s="172" t="e">
        <f>ActionPrioritization!E12</f>
        <v>#REF!</v>
      </c>
      <c r="E10" s="172" t="str">
        <f>ActionPrioritization!F12</f>
        <v/>
      </c>
      <c r="F10" s="172" t="str">
        <f>ActionPrioritization!G12</f>
        <v/>
      </c>
      <c r="G10" s="172" t="str">
        <f>ActionPrioritization!H12</f>
        <v/>
      </c>
      <c r="H10" s="172">
        <f>ActionPrioritization!I12</f>
        <v>0</v>
      </c>
      <c r="I10" s="172">
        <f>ActionPrioritization!J12</f>
        <v>0</v>
      </c>
      <c r="J10" s="172">
        <f>ActionPrioritization!K12</f>
        <v>0</v>
      </c>
      <c r="K10" s="172">
        <f>ActionPrioritization!L12</f>
        <v>0</v>
      </c>
      <c r="L10" s="172" t="str">
        <f>ActionPrioritization!M12</f>
        <v/>
      </c>
      <c r="M10" s="172">
        <f>ActionPrioritization!N12</f>
        <v>0</v>
      </c>
      <c r="N10" s="172" t="e">
        <f>ActionPrioritization!O12</f>
        <v>#REF!</v>
      </c>
      <c r="O10" s="172" t="e">
        <f>ActionPrioritization!P12</f>
        <v>#REF!</v>
      </c>
      <c r="P10" s="172" t="e">
        <f>ActionPrioritization!Q12</f>
        <v>#REF!</v>
      </c>
      <c r="Q10" s="172" t="e">
        <f>ActionPrioritization!R12</f>
        <v>#REF!</v>
      </c>
      <c r="R10" s="172" t="str">
        <f>ActionPrioritization!S12</f>
        <v>Yes</v>
      </c>
      <c r="S10" s="172">
        <f>ActionPrioritization!T12</f>
        <v>0</v>
      </c>
      <c r="T10" s="172">
        <f>ActionPrioritization!U12</f>
        <v>0</v>
      </c>
      <c r="U10" s="172">
        <f>ActionPrioritization!V12</f>
        <v>0</v>
      </c>
      <c r="V10" s="172">
        <f>ActionPrioritization!W12</f>
        <v>0</v>
      </c>
      <c r="W10" s="172" t="str">
        <f>ActionPrioritization!X12</f>
        <v/>
      </c>
      <c r="X10" s="168" t="s">
        <v>288</v>
      </c>
      <c r="Y10" s="167"/>
      <c r="Z10" s="162"/>
      <c r="AA10" s="162"/>
      <c r="AB10" s="162"/>
      <c r="AC10" s="162"/>
    </row>
    <row r="11" spans="1:29" ht="0.75" customHeight="1" x14ac:dyDescent="0.25">
      <c r="A11" s="162"/>
      <c r="B11" s="172" t="e">
        <f>ActionPrioritization!C13</f>
        <v>#REF!</v>
      </c>
      <c r="C11" s="172" t="e">
        <f>ActionPrioritization!D13</f>
        <v>#REF!</v>
      </c>
      <c r="D11" s="172" t="e">
        <f>ActionPrioritization!E13</f>
        <v>#REF!</v>
      </c>
      <c r="E11" s="172" t="str">
        <f>ActionPrioritization!F13</f>
        <v/>
      </c>
      <c r="F11" s="172" t="str">
        <f>ActionPrioritization!G13</f>
        <v/>
      </c>
      <c r="G11" s="172" t="str">
        <f>ActionPrioritization!H13</f>
        <v/>
      </c>
      <c r="H11" s="172">
        <f>ActionPrioritization!I13</f>
        <v>0</v>
      </c>
      <c r="I11" s="172">
        <f>ActionPrioritization!J13</f>
        <v>0</v>
      </c>
      <c r="J11" s="172">
        <f>ActionPrioritization!K13</f>
        <v>0</v>
      </c>
      <c r="K11" s="172">
        <f>ActionPrioritization!L13</f>
        <v>0</v>
      </c>
      <c r="L11" s="172" t="str">
        <f>ActionPrioritization!M13</f>
        <v/>
      </c>
      <c r="M11" s="172">
        <f>ActionPrioritization!N13</f>
        <v>0</v>
      </c>
      <c r="N11" s="172" t="e">
        <f>ActionPrioritization!O13</f>
        <v>#REF!</v>
      </c>
      <c r="O11" s="172" t="e">
        <f>ActionPrioritization!P13</f>
        <v>#REF!</v>
      </c>
      <c r="P11" s="172" t="e">
        <f>ActionPrioritization!Q13</f>
        <v>#REF!</v>
      </c>
      <c r="Q11" s="172" t="e">
        <f>ActionPrioritization!R13</f>
        <v>#REF!</v>
      </c>
      <c r="R11" s="172" t="str">
        <f>ActionPrioritization!S13</f>
        <v>Yes</v>
      </c>
      <c r="S11" s="172">
        <f>ActionPrioritization!T13</f>
        <v>0</v>
      </c>
      <c r="T11" s="172">
        <f>ActionPrioritization!U13</f>
        <v>0</v>
      </c>
      <c r="U11" s="172">
        <f>ActionPrioritization!V13</f>
        <v>0</v>
      </c>
      <c r="V11" s="172">
        <f>ActionPrioritization!W13</f>
        <v>0</v>
      </c>
      <c r="W11" s="172" t="str">
        <f>ActionPrioritization!X13</f>
        <v/>
      </c>
      <c r="X11" s="168" t="s">
        <v>288</v>
      </c>
      <c r="Y11" s="167"/>
      <c r="Z11" s="162"/>
      <c r="AA11" s="162"/>
      <c r="AB11" s="162"/>
      <c r="AC11" s="162"/>
    </row>
    <row r="12" spans="1:29" ht="0.75" customHeight="1" x14ac:dyDescent="0.25">
      <c r="A12" s="162"/>
      <c r="B12" s="172" t="e">
        <f>ActionPrioritization!C14</f>
        <v>#REF!</v>
      </c>
      <c r="C12" s="172" t="e">
        <f>ActionPrioritization!D14</f>
        <v>#REF!</v>
      </c>
      <c r="D12" s="172" t="e">
        <f>ActionPrioritization!E14</f>
        <v>#REF!</v>
      </c>
      <c r="E12" s="172" t="str">
        <f>ActionPrioritization!F14</f>
        <v/>
      </c>
      <c r="F12" s="172" t="str">
        <f>ActionPrioritization!G14</f>
        <v/>
      </c>
      <c r="G12" s="172" t="str">
        <f>ActionPrioritization!H14</f>
        <v/>
      </c>
      <c r="H12" s="172">
        <f>ActionPrioritization!I14</f>
        <v>0</v>
      </c>
      <c r="I12" s="172">
        <f>ActionPrioritization!J14</f>
        <v>0</v>
      </c>
      <c r="J12" s="172">
        <f>ActionPrioritization!K14</f>
        <v>0</v>
      </c>
      <c r="K12" s="172">
        <f>ActionPrioritization!L14</f>
        <v>0</v>
      </c>
      <c r="L12" s="172" t="str">
        <f>ActionPrioritization!M14</f>
        <v/>
      </c>
      <c r="M12" s="172">
        <f>ActionPrioritization!N14</f>
        <v>0</v>
      </c>
      <c r="N12" s="172" t="e">
        <f>ActionPrioritization!O14</f>
        <v>#REF!</v>
      </c>
      <c r="O12" s="172" t="e">
        <f>ActionPrioritization!P14</f>
        <v>#REF!</v>
      </c>
      <c r="P12" s="172" t="e">
        <f>ActionPrioritization!Q14</f>
        <v>#REF!</v>
      </c>
      <c r="Q12" s="172" t="e">
        <f>ActionPrioritization!R14</f>
        <v>#REF!</v>
      </c>
      <c r="R12" s="172" t="str">
        <f>ActionPrioritization!S14</f>
        <v>Yes</v>
      </c>
      <c r="S12" s="172">
        <f>ActionPrioritization!T14</f>
        <v>0</v>
      </c>
      <c r="T12" s="172">
        <f>ActionPrioritization!U14</f>
        <v>0</v>
      </c>
      <c r="U12" s="172">
        <f>ActionPrioritization!V14</f>
        <v>0</v>
      </c>
      <c r="V12" s="172">
        <f>ActionPrioritization!W14</f>
        <v>0</v>
      </c>
      <c r="W12" s="172" t="str">
        <f>ActionPrioritization!X14</f>
        <v/>
      </c>
      <c r="X12" s="168" t="s">
        <v>288</v>
      </c>
      <c r="Y12" s="167"/>
      <c r="Z12" s="162"/>
      <c r="AA12" s="162"/>
      <c r="AB12" s="162"/>
      <c r="AC12" s="162"/>
    </row>
    <row r="13" spans="1:29" ht="0.75" customHeight="1" x14ac:dyDescent="0.25">
      <c r="A13" s="162"/>
      <c r="B13" s="172" t="e">
        <f>ActionPrioritization!C15</f>
        <v>#REF!</v>
      </c>
      <c r="C13" s="172" t="e">
        <f>ActionPrioritization!D15</f>
        <v>#REF!</v>
      </c>
      <c r="D13" s="172" t="e">
        <f>ActionPrioritization!E15</f>
        <v>#REF!</v>
      </c>
      <c r="E13" s="172" t="str">
        <f>ActionPrioritization!F15</f>
        <v/>
      </c>
      <c r="F13" s="172" t="str">
        <f>ActionPrioritization!G15</f>
        <v/>
      </c>
      <c r="G13" s="172" t="str">
        <f>ActionPrioritization!H15</f>
        <v/>
      </c>
      <c r="H13" s="172">
        <f>ActionPrioritization!I15</f>
        <v>0</v>
      </c>
      <c r="I13" s="172">
        <f>ActionPrioritization!J15</f>
        <v>0</v>
      </c>
      <c r="J13" s="172">
        <f>ActionPrioritization!K15</f>
        <v>0</v>
      </c>
      <c r="K13" s="172">
        <f>ActionPrioritization!L15</f>
        <v>0</v>
      </c>
      <c r="L13" s="172" t="str">
        <f>ActionPrioritization!M15</f>
        <v/>
      </c>
      <c r="M13" s="172">
        <f>ActionPrioritization!N15</f>
        <v>0</v>
      </c>
      <c r="N13" s="172" t="e">
        <f>ActionPrioritization!O15</f>
        <v>#REF!</v>
      </c>
      <c r="O13" s="172" t="e">
        <f>ActionPrioritization!P15</f>
        <v>#REF!</v>
      </c>
      <c r="P13" s="172" t="e">
        <f>ActionPrioritization!Q15</f>
        <v>#REF!</v>
      </c>
      <c r="Q13" s="172" t="e">
        <f>ActionPrioritization!R15</f>
        <v>#REF!</v>
      </c>
      <c r="R13" s="172" t="str">
        <f>ActionPrioritization!S15</f>
        <v>Yes</v>
      </c>
      <c r="S13" s="172">
        <f>ActionPrioritization!T15</f>
        <v>0</v>
      </c>
      <c r="T13" s="172">
        <f>ActionPrioritization!U15</f>
        <v>0</v>
      </c>
      <c r="U13" s="172">
        <f>ActionPrioritization!V15</f>
        <v>0</v>
      </c>
      <c r="V13" s="172">
        <f>ActionPrioritization!W15</f>
        <v>0</v>
      </c>
      <c r="W13" s="172" t="str">
        <f>ActionPrioritization!X15</f>
        <v/>
      </c>
      <c r="X13" s="168" t="s">
        <v>288</v>
      </c>
      <c r="Y13" s="167"/>
      <c r="Z13" s="162"/>
      <c r="AA13" s="162"/>
      <c r="AB13" s="162"/>
      <c r="AC13" s="162"/>
    </row>
    <row r="14" spans="1:29" ht="0.75" customHeight="1" x14ac:dyDescent="0.25">
      <c r="A14" s="162"/>
      <c r="B14" s="172" t="e">
        <f>ActionPrioritization!C16</f>
        <v>#REF!</v>
      </c>
      <c r="C14" s="172" t="e">
        <f>ActionPrioritization!D16</f>
        <v>#REF!</v>
      </c>
      <c r="D14" s="172" t="e">
        <f>ActionPrioritization!E16</f>
        <v>#REF!</v>
      </c>
      <c r="E14" s="172" t="str">
        <f>ActionPrioritization!F16</f>
        <v/>
      </c>
      <c r="F14" s="172" t="str">
        <f>ActionPrioritization!G16</f>
        <v/>
      </c>
      <c r="G14" s="172" t="str">
        <f>ActionPrioritization!H16</f>
        <v/>
      </c>
      <c r="H14" s="172">
        <f>ActionPrioritization!I16</f>
        <v>0</v>
      </c>
      <c r="I14" s="172">
        <f>ActionPrioritization!J16</f>
        <v>0</v>
      </c>
      <c r="J14" s="172">
        <f>ActionPrioritization!K16</f>
        <v>0</v>
      </c>
      <c r="K14" s="172">
        <f>ActionPrioritization!L16</f>
        <v>0</v>
      </c>
      <c r="L14" s="172" t="str">
        <f>ActionPrioritization!M16</f>
        <v/>
      </c>
      <c r="M14" s="172">
        <f>ActionPrioritization!N16</f>
        <v>0</v>
      </c>
      <c r="N14" s="172" t="e">
        <f>ActionPrioritization!O16</f>
        <v>#REF!</v>
      </c>
      <c r="O14" s="172" t="e">
        <f>ActionPrioritization!P16</f>
        <v>#REF!</v>
      </c>
      <c r="P14" s="172" t="e">
        <f>ActionPrioritization!Q16</f>
        <v>#REF!</v>
      </c>
      <c r="Q14" s="172" t="e">
        <f>ActionPrioritization!R16</f>
        <v>#REF!</v>
      </c>
      <c r="R14" s="172" t="str">
        <f>ActionPrioritization!S16</f>
        <v>Yes</v>
      </c>
      <c r="S14" s="172">
        <f>ActionPrioritization!T16</f>
        <v>0</v>
      </c>
      <c r="T14" s="172">
        <f>ActionPrioritization!U16</f>
        <v>0</v>
      </c>
      <c r="U14" s="172">
        <f>ActionPrioritization!V16</f>
        <v>0</v>
      </c>
      <c r="V14" s="172">
        <f>ActionPrioritization!W16</f>
        <v>0</v>
      </c>
      <c r="W14" s="172" t="str">
        <f>ActionPrioritization!X16</f>
        <v/>
      </c>
      <c r="X14" s="168" t="s">
        <v>288</v>
      </c>
      <c r="Y14" s="167"/>
      <c r="Z14" s="162"/>
      <c r="AA14" s="162"/>
      <c r="AB14" s="162"/>
      <c r="AC14" s="162"/>
    </row>
    <row r="15" spans="1:29" ht="0.75" customHeight="1" x14ac:dyDescent="0.25">
      <c r="A15" s="162"/>
      <c r="B15" s="172" t="e">
        <f>ActionPrioritization!C17</f>
        <v>#REF!</v>
      </c>
      <c r="C15" s="172" t="e">
        <f>ActionPrioritization!D17</f>
        <v>#REF!</v>
      </c>
      <c r="D15" s="172" t="e">
        <f>ActionPrioritization!E17</f>
        <v>#REF!</v>
      </c>
      <c r="E15" s="172" t="str">
        <f>ActionPrioritization!F17</f>
        <v/>
      </c>
      <c r="F15" s="172" t="str">
        <f>ActionPrioritization!G17</f>
        <v/>
      </c>
      <c r="G15" s="172" t="str">
        <f>ActionPrioritization!H17</f>
        <v/>
      </c>
      <c r="H15" s="172">
        <f>ActionPrioritization!I17</f>
        <v>0</v>
      </c>
      <c r="I15" s="172">
        <f>ActionPrioritization!J17</f>
        <v>0</v>
      </c>
      <c r="J15" s="172">
        <f>ActionPrioritization!K17</f>
        <v>0</v>
      </c>
      <c r="K15" s="172">
        <f>ActionPrioritization!L17</f>
        <v>0</v>
      </c>
      <c r="L15" s="172" t="str">
        <f>ActionPrioritization!M17</f>
        <v/>
      </c>
      <c r="M15" s="172">
        <f>ActionPrioritization!N17</f>
        <v>0</v>
      </c>
      <c r="N15" s="172" t="e">
        <f>ActionPrioritization!O17</f>
        <v>#REF!</v>
      </c>
      <c r="O15" s="172" t="e">
        <f>ActionPrioritization!P17</f>
        <v>#REF!</v>
      </c>
      <c r="P15" s="172" t="e">
        <f>ActionPrioritization!Q17</f>
        <v>#REF!</v>
      </c>
      <c r="Q15" s="172" t="e">
        <f>ActionPrioritization!R17</f>
        <v>#REF!</v>
      </c>
      <c r="R15" s="172" t="str">
        <f>ActionPrioritization!S17</f>
        <v>Yes</v>
      </c>
      <c r="S15" s="172">
        <f>ActionPrioritization!T17</f>
        <v>0</v>
      </c>
      <c r="T15" s="172">
        <f>ActionPrioritization!U17</f>
        <v>0</v>
      </c>
      <c r="U15" s="172">
        <f>ActionPrioritization!V17</f>
        <v>0</v>
      </c>
      <c r="V15" s="172">
        <f>ActionPrioritization!W17</f>
        <v>0</v>
      </c>
      <c r="W15" s="172" t="str">
        <f>ActionPrioritization!X17</f>
        <v/>
      </c>
      <c r="X15" s="168" t="s">
        <v>288</v>
      </c>
      <c r="Y15" s="167"/>
      <c r="Z15" s="162"/>
      <c r="AA15" s="162"/>
      <c r="AB15" s="162"/>
      <c r="AC15" s="162"/>
    </row>
    <row r="16" spans="1:29" ht="0.75" customHeight="1" x14ac:dyDescent="0.25">
      <c r="A16" s="162"/>
      <c r="B16" s="172" t="e">
        <f>ActionPrioritization!C18</f>
        <v>#REF!</v>
      </c>
      <c r="C16" s="172" t="e">
        <f>ActionPrioritization!D18</f>
        <v>#REF!</v>
      </c>
      <c r="D16" s="172" t="e">
        <f>ActionPrioritization!E18</f>
        <v>#REF!</v>
      </c>
      <c r="E16" s="172" t="str">
        <f>ActionPrioritization!F18</f>
        <v/>
      </c>
      <c r="F16" s="172" t="str">
        <f>ActionPrioritization!G18</f>
        <v/>
      </c>
      <c r="G16" s="172" t="str">
        <f>ActionPrioritization!H18</f>
        <v/>
      </c>
      <c r="H16" s="172">
        <f>ActionPrioritization!I18</f>
        <v>0</v>
      </c>
      <c r="I16" s="172">
        <f>ActionPrioritization!J18</f>
        <v>0</v>
      </c>
      <c r="J16" s="172">
        <f>ActionPrioritization!K18</f>
        <v>0</v>
      </c>
      <c r="K16" s="172">
        <f>ActionPrioritization!L18</f>
        <v>0</v>
      </c>
      <c r="L16" s="172" t="str">
        <f>ActionPrioritization!M18</f>
        <v/>
      </c>
      <c r="M16" s="172">
        <f>ActionPrioritization!N18</f>
        <v>0</v>
      </c>
      <c r="N16" s="172" t="e">
        <f>ActionPrioritization!O18</f>
        <v>#REF!</v>
      </c>
      <c r="O16" s="172" t="e">
        <f>ActionPrioritization!P18</f>
        <v>#REF!</v>
      </c>
      <c r="P16" s="172" t="e">
        <f>ActionPrioritization!Q18</f>
        <v>#REF!</v>
      </c>
      <c r="Q16" s="172" t="e">
        <f>ActionPrioritization!R18</f>
        <v>#REF!</v>
      </c>
      <c r="R16" s="172" t="str">
        <f>ActionPrioritization!S18</f>
        <v>Yes</v>
      </c>
      <c r="S16" s="172">
        <f>ActionPrioritization!T18</f>
        <v>0</v>
      </c>
      <c r="T16" s="172">
        <f>ActionPrioritization!U18</f>
        <v>0</v>
      </c>
      <c r="U16" s="172">
        <f>ActionPrioritization!V18</f>
        <v>0</v>
      </c>
      <c r="V16" s="172">
        <f>ActionPrioritization!W18</f>
        <v>0</v>
      </c>
      <c r="W16" s="172" t="str">
        <f>ActionPrioritization!X18</f>
        <v/>
      </c>
      <c r="X16" s="168" t="s">
        <v>288</v>
      </c>
      <c r="Y16" s="167"/>
      <c r="Z16" s="162"/>
      <c r="AA16" s="162"/>
      <c r="AB16" s="162"/>
      <c r="AC16" s="162"/>
    </row>
    <row r="17" spans="1:29" ht="0.75" customHeight="1" x14ac:dyDescent="0.25">
      <c r="A17" s="162"/>
      <c r="B17" s="172" t="e">
        <f>ActionPrioritization!C19</f>
        <v>#REF!</v>
      </c>
      <c r="C17" s="172" t="e">
        <f>ActionPrioritization!D19</f>
        <v>#REF!</v>
      </c>
      <c r="D17" s="172" t="e">
        <f>ActionPrioritization!E19</f>
        <v>#REF!</v>
      </c>
      <c r="E17" s="172" t="str">
        <f>ActionPrioritization!F19</f>
        <v/>
      </c>
      <c r="F17" s="172" t="str">
        <f>ActionPrioritization!G19</f>
        <v/>
      </c>
      <c r="G17" s="172" t="str">
        <f>ActionPrioritization!H19</f>
        <v/>
      </c>
      <c r="H17" s="172">
        <f>ActionPrioritization!I19</f>
        <v>0</v>
      </c>
      <c r="I17" s="172">
        <f>ActionPrioritization!J19</f>
        <v>0</v>
      </c>
      <c r="J17" s="172">
        <f>ActionPrioritization!K19</f>
        <v>0</v>
      </c>
      <c r="K17" s="172">
        <f>ActionPrioritization!L19</f>
        <v>0</v>
      </c>
      <c r="L17" s="172" t="str">
        <f>ActionPrioritization!M19</f>
        <v/>
      </c>
      <c r="M17" s="172">
        <f>ActionPrioritization!N19</f>
        <v>0</v>
      </c>
      <c r="N17" s="172" t="e">
        <f>ActionPrioritization!O19</f>
        <v>#REF!</v>
      </c>
      <c r="O17" s="172" t="e">
        <f>ActionPrioritization!P19</f>
        <v>#REF!</v>
      </c>
      <c r="P17" s="172" t="e">
        <f>ActionPrioritization!Q19</f>
        <v>#REF!</v>
      </c>
      <c r="Q17" s="172" t="e">
        <f>ActionPrioritization!R19</f>
        <v>#REF!</v>
      </c>
      <c r="R17" s="172" t="str">
        <f>ActionPrioritization!S19</f>
        <v>Yes</v>
      </c>
      <c r="S17" s="172">
        <f>ActionPrioritization!T19</f>
        <v>0</v>
      </c>
      <c r="T17" s="172">
        <f>ActionPrioritization!U19</f>
        <v>0</v>
      </c>
      <c r="U17" s="172">
        <f>ActionPrioritization!V19</f>
        <v>0</v>
      </c>
      <c r="V17" s="172">
        <f>ActionPrioritization!W19</f>
        <v>0</v>
      </c>
      <c r="W17" s="172" t="str">
        <f>ActionPrioritization!X19</f>
        <v/>
      </c>
      <c r="X17" s="168" t="s">
        <v>288</v>
      </c>
      <c r="Y17" s="167"/>
      <c r="Z17" s="162"/>
      <c r="AA17" s="162"/>
      <c r="AB17" s="162"/>
      <c r="AC17" s="162"/>
    </row>
    <row r="18" spans="1:29" ht="0.75" customHeight="1" x14ac:dyDescent="0.25">
      <c r="A18" s="162"/>
      <c r="B18" s="172" t="e">
        <f>ActionPrioritization!C20</f>
        <v>#REF!</v>
      </c>
      <c r="C18" s="172" t="e">
        <f>ActionPrioritization!D20</f>
        <v>#REF!</v>
      </c>
      <c r="D18" s="172" t="e">
        <f>ActionPrioritization!E20</f>
        <v>#REF!</v>
      </c>
      <c r="E18" s="172" t="str">
        <f>ActionPrioritization!F20</f>
        <v/>
      </c>
      <c r="F18" s="172" t="str">
        <f>ActionPrioritization!G20</f>
        <v/>
      </c>
      <c r="G18" s="172" t="str">
        <f>ActionPrioritization!H20</f>
        <v/>
      </c>
      <c r="H18" s="172">
        <f>ActionPrioritization!I20</f>
        <v>0</v>
      </c>
      <c r="I18" s="172">
        <f>ActionPrioritization!J20</f>
        <v>0</v>
      </c>
      <c r="J18" s="172">
        <f>ActionPrioritization!K20</f>
        <v>0</v>
      </c>
      <c r="K18" s="172">
        <f>ActionPrioritization!L20</f>
        <v>0</v>
      </c>
      <c r="L18" s="172" t="str">
        <f>ActionPrioritization!M20</f>
        <v/>
      </c>
      <c r="M18" s="172">
        <f>ActionPrioritization!N20</f>
        <v>0</v>
      </c>
      <c r="N18" s="172" t="e">
        <f>ActionPrioritization!O20</f>
        <v>#REF!</v>
      </c>
      <c r="O18" s="172" t="e">
        <f>ActionPrioritization!P20</f>
        <v>#REF!</v>
      </c>
      <c r="P18" s="172" t="e">
        <f>ActionPrioritization!Q20</f>
        <v>#REF!</v>
      </c>
      <c r="Q18" s="172" t="e">
        <f>ActionPrioritization!R20</f>
        <v>#REF!</v>
      </c>
      <c r="R18" s="172" t="str">
        <f>ActionPrioritization!S20</f>
        <v>Yes</v>
      </c>
      <c r="S18" s="172">
        <f>ActionPrioritization!T20</f>
        <v>0</v>
      </c>
      <c r="T18" s="172">
        <f>ActionPrioritization!U20</f>
        <v>0</v>
      </c>
      <c r="U18" s="172">
        <f>ActionPrioritization!V20</f>
        <v>0</v>
      </c>
      <c r="V18" s="172">
        <f>ActionPrioritization!W20</f>
        <v>0</v>
      </c>
      <c r="W18" s="172" t="str">
        <f>ActionPrioritization!X20</f>
        <v/>
      </c>
      <c r="X18" s="168" t="s">
        <v>288</v>
      </c>
      <c r="Y18" s="167"/>
      <c r="Z18" s="162"/>
      <c r="AA18" s="162"/>
      <c r="AB18" s="162"/>
      <c r="AC18" s="162"/>
    </row>
    <row r="19" spans="1:29" ht="0.75" customHeight="1" x14ac:dyDescent="0.25">
      <c r="A19" s="162"/>
      <c r="B19" s="172" t="e">
        <f>ActionPrioritization!C21</f>
        <v>#REF!</v>
      </c>
      <c r="C19" s="172" t="e">
        <f>ActionPrioritization!D21</f>
        <v>#REF!</v>
      </c>
      <c r="D19" s="172" t="e">
        <f>ActionPrioritization!E21</f>
        <v>#REF!</v>
      </c>
      <c r="E19" s="172" t="str">
        <f>ActionPrioritization!F21</f>
        <v/>
      </c>
      <c r="F19" s="172" t="str">
        <f>ActionPrioritization!G21</f>
        <v/>
      </c>
      <c r="G19" s="172" t="str">
        <f>ActionPrioritization!H21</f>
        <v/>
      </c>
      <c r="H19" s="172">
        <f>ActionPrioritization!I21</f>
        <v>0</v>
      </c>
      <c r="I19" s="172">
        <f>ActionPrioritization!J21</f>
        <v>0</v>
      </c>
      <c r="J19" s="172">
        <f>ActionPrioritization!K21</f>
        <v>0</v>
      </c>
      <c r="K19" s="172">
        <f>ActionPrioritization!L21</f>
        <v>0</v>
      </c>
      <c r="L19" s="172" t="str">
        <f>ActionPrioritization!M21</f>
        <v/>
      </c>
      <c r="M19" s="172">
        <f>ActionPrioritization!N21</f>
        <v>0</v>
      </c>
      <c r="N19" s="172" t="e">
        <f>ActionPrioritization!O21</f>
        <v>#REF!</v>
      </c>
      <c r="O19" s="172" t="e">
        <f>ActionPrioritization!P21</f>
        <v>#REF!</v>
      </c>
      <c r="P19" s="172" t="e">
        <f>ActionPrioritization!Q21</f>
        <v>#REF!</v>
      </c>
      <c r="Q19" s="172" t="e">
        <f>ActionPrioritization!R21</f>
        <v>#REF!</v>
      </c>
      <c r="R19" s="172" t="str">
        <f>ActionPrioritization!S21</f>
        <v>Yes</v>
      </c>
      <c r="S19" s="172">
        <f>ActionPrioritization!T21</f>
        <v>0</v>
      </c>
      <c r="T19" s="172">
        <f>ActionPrioritization!U21</f>
        <v>0</v>
      </c>
      <c r="U19" s="172">
        <f>ActionPrioritization!V21</f>
        <v>0</v>
      </c>
      <c r="V19" s="172">
        <f>ActionPrioritization!W21</f>
        <v>0</v>
      </c>
      <c r="W19" s="172" t="str">
        <f>ActionPrioritization!X21</f>
        <v/>
      </c>
      <c r="X19" s="168" t="s">
        <v>288</v>
      </c>
      <c r="Y19" s="167"/>
      <c r="Z19" s="162"/>
      <c r="AA19" s="162"/>
      <c r="AB19" s="162"/>
      <c r="AC19" s="162"/>
    </row>
    <row r="20" spans="1:29" ht="0.75" customHeight="1" x14ac:dyDescent="0.25">
      <c r="A20" s="162"/>
      <c r="B20" s="172" t="e">
        <f>ActionPrioritization!C22</f>
        <v>#REF!</v>
      </c>
      <c r="C20" s="172" t="e">
        <f>ActionPrioritization!D22</f>
        <v>#REF!</v>
      </c>
      <c r="D20" s="172" t="e">
        <f>ActionPrioritization!E22</f>
        <v>#REF!</v>
      </c>
      <c r="E20" s="172" t="str">
        <f>ActionPrioritization!F22</f>
        <v/>
      </c>
      <c r="F20" s="172" t="str">
        <f>ActionPrioritization!G22</f>
        <v/>
      </c>
      <c r="G20" s="172" t="str">
        <f>ActionPrioritization!H22</f>
        <v/>
      </c>
      <c r="H20" s="172">
        <f>ActionPrioritization!I22</f>
        <v>0</v>
      </c>
      <c r="I20" s="172">
        <f>ActionPrioritization!J22</f>
        <v>0</v>
      </c>
      <c r="J20" s="172">
        <f>ActionPrioritization!K22</f>
        <v>0</v>
      </c>
      <c r="K20" s="172">
        <f>ActionPrioritization!L22</f>
        <v>0</v>
      </c>
      <c r="L20" s="172" t="str">
        <f>ActionPrioritization!M22</f>
        <v/>
      </c>
      <c r="M20" s="172">
        <f>ActionPrioritization!N22</f>
        <v>0</v>
      </c>
      <c r="N20" s="172" t="e">
        <f>ActionPrioritization!O22</f>
        <v>#REF!</v>
      </c>
      <c r="O20" s="172" t="e">
        <f>ActionPrioritization!P22</f>
        <v>#REF!</v>
      </c>
      <c r="P20" s="172" t="e">
        <f>ActionPrioritization!Q22</f>
        <v>#REF!</v>
      </c>
      <c r="Q20" s="172" t="e">
        <f>ActionPrioritization!R22</f>
        <v>#REF!</v>
      </c>
      <c r="R20" s="172" t="str">
        <f>ActionPrioritization!S22</f>
        <v>Yes</v>
      </c>
      <c r="S20" s="172">
        <f>ActionPrioritization!T22</f>
        <v>0</v>
      </c>
      <c r="T20" s="172">
        <f>ActionPrioritization!U22</f>
        <v>0</v>
      </c>
      <c r="U20" s="172">
        <f>ActionPrioritization!V22</f>
        <v>0</v>
      </c>
      <c r="V20" s="172">
        <f>ActionPrioritization!W22</f>
        <v>0</v>
      </c>
      <c r="W20" s="172" t="str">
        <f>ActionPrioritization!X22</f>
        <v/>
      </c>
      <c r="X20" s="168" t="s">
        <v>288</v>
      </c>
      <c r="Y20" s="167"/>
      <c r="Z20" s="162"/>
      <c r="AA20" s="162"/>
      <c r="AB20" s="162"/>
      <c r="AC20" s="162"/>
    </row>
    <row r="21" spans="1:29" ht="0.75" customHeight="1" x14ac:dyDescent="0.25">
      <c r="A21" s="162"/>
      <c r="B21" s="172" t="e">
        <f>ActionPrioritization!C23</f>
        <v>#REF!</v>
      </c>
      <c r="C21" s="172" t="e">
        <f>ActionPrioritization!D23</f>
        <v>#REF!</v>
      </c>
      <c r="D21" s="172" t="e">
        <f>ActionPrioritization!E23</f>
        <v>#REF!</v>
      </c>
      <c r="E21" s="172" t="str">
        <f>ActionPrioritization!F23</f>
        <v/>
      </c>
      <c r="F21" s="172" t="str">
        <f>ActionPrioritization!G23</f>
        <v/>
      </c>
      <c r="G21" s="172" t="str">
        <f>ActionPrioritization!H23</f>
        <v/>
      </c>
      <c r="H21" s="172">
        <f>ActionPrioritization!I23</f>
        <v>0</v>
      </c>
      <c r="I21" s="172">
        <f>ActionPrioritization!J23</f>
        <v>0</v>
      </c>
      <c r="J21" s="172">
        <f>ActionPrioritization!K23</f>
        <v>0</v>
      </c>
      <c r="K21" s="172">
        <f>ActionPrioritization!L23</f>
        <v>0</v>
      </c>
      <c r="L21" s="172" t="str">
        <f>ActionPrioritization!M23</f>
        <v/>
      </c>
      <c r="M21" s="172">
        <f>ActionPrioritization!N23</f>
        <v>0</v>
      </c>
      <c r="N21" s="172" t="e">
        <f>ActionPrioritization!O23</f>
        <v>#REF!</v>
      </c>
      <c r="O21" s="172" t="e">
        <f>ActionPrioritization!P23</f>
        <v>#REF!</v>
      </c>
      <c r="P21" s="172" t="e">
        <f>ActionPrioritization!Q23</f>
        <v>#REF!</v>
      </c>
      <c r="Q21" s="172" t="e">
        <f>ActionPrioritization!R23</f>
        <v>#REF!</v>
      </c>
      <c r="R21" s="172" t="str">
        <f>ActionPrioritization!S23</f>
        <v>Yes</v>
      </c>
      <c r="S21" s="172">
        <f>ActionPrioritization!T23</f>
        <v>0</v>
      </c>
      <c r="T21" s="172">
        <f>ActionPrioritization!U23</f>
        <v>0</v>
      </c>
      <c r="U21" s="172">
        <f>ActionPrioritization!V23</f>
        <v>0</v>
      </c>
      <c r="V21" s="172">
        <f>ActionPrioritization!W23</f>
        <v>0</v>
      </c>
      <c r="W21" s="172" t="str">
        <f>ActionPrioritization!X23</f>
        <v/>
      </c>
      <c r="X21" s="168" t="s">
        <v>288</v>
      </c>
      <c r="Y21" s="167"/>
      <c r="Z21" s="162"/>
      <c r="AA21" s="162"/>
      <c r="AB21" s="162"/>
      <c r="AC21" s="162"/>
    </row>
    <row r="22" spans="1:29" ht="0.75" customHeight="1" x14ac:dyDescent="0.25">
      <c r="A22" s="162"/>
      <c r="B22" s="172" t="e">
        <f>ActionPrioritization!C24</f>
        <v>#REF!</v>
      </c>
      <c r="C22" s="172" t="e">
        <f>ActionPrioritization!D24</f>
        <v>#REF!</v>
      </c>
      <c r="D22" s="172" t="e">
        <f>ActionPrioritization!E24</f>
        <v>#REF!</v>
      </c>
      <c r="E22" s="172" t="str">
        <f>ActionPrioritization!F24</f>
        <v/>
      </c>
      <c r="F22" s="172" t="str">
        <f>ActionPrioritization!G24</f>
        <v/>
      </c>
      <c r="G22" s="172" t="str">
        <f>ActionPrioritization!H24</f>
        <v/>
      </c>
      <c r="H22" s="172">
        <f>ActionPrioritization!I24</f>
        <v>0</v>
      </c>
      <c r="I22" s="172">
        <f>ActionPrioritization!J24</f>
        <v>0</v>
      </c>
      <c r="J22" s="172">
        <f>ActionPrioritization!K24</f>
        <v>0</v>
      </c>
      <c r="K22" s="172">
        <f>ActionPrioritization!L24</f>
        <v>0</v>
      </c>
      <c r="L22" s="172" t="str">
        <f>ActionPrioritization!M24</f>
        <v/>
      </c>
      <c r="M22" s="172">
        <f>ActionPrioritization!N24</f>
        <v>0</v>
      </c>
      <c r="N22" s="172" t="e">
        <f>ActionPrioritization!O24</f>
        <v>#REF!</v>
      </c>
      <c r="O22" s="172" t="e">
        <f>ActionPrioritization!P24</f>
        <v>#REF!</v>
      </c>
      <c r="P22" s="172" t="e">
        <f>ActionPrioritization!Q24</f>
        <v>#REF!</v>
      </c>
      <c r="Q22" s="172" t="e">
        <f>ActionPrioritization!R24</f>
        <v>#REF!</v>
      </c>
      <c r="R22" s="172" t="str">
        <f>ActionPrioritization!S24</f>
        <v>Yes</v>
      </c>
      <c r="S22" s="172">
        <f>ActionPrioritization!T24</f>
        <v>0</v>
      </c>
      <c r="T22" s="172">
        <f>ActionPrioritization!U24</f>
        <v>0</v>
      </c>
      <c r="U22" s="172">
        <f>ActionPrioritization!V24</f>
        <v>0</v>
      </c>
      <c r="V22" s="172">
        <f>ActionPrioritization!W24</f>
        <v>0</v>
      </c>
      <c r="W22" s="172" t="str">
        <f>ActionPrioritization!X24</f>
        <v/>
      </c>
      <c r="X22" s="168" t="s">
        <v>288</v>
      </c>
      <c r="Y22" s="167"/>
      <c r="Z22" s="162"/>
      <c r="AA22" s="162"/>
      <c r="AB22" s="162"/>
      <c r="AC22" s="162"/>
    </row>
    <row r="23" spans="1:29" ht="0.75" customHeight="1" x14ac:dyDescent="0.25">
      <c r="A23" s="162"/>
      <c r="B23" s="172" t="e">
        <f>ActionPrioritization!C25</f>
        <v>#REF!</v>
      </c>
      <c r="C23" s="172" t="e">
        <f>ActionPrioritization!D25</f>
        <v>#REF!</v>
      </c>
      <c r="D23" s="172" t="e">
        <f>ActionPrioritization!E25</f>
        <v>#REF!</v>
      </c>
      <c r="E23" s="172" t="str">
        <f>ActionPrioritization!F25</f>
        <v/>
      </c>
      <c r="F23" s="172" t="str">
        <f>ActionPrioritization!G25</f>
        <v/>
      </c>
      <c r="G23" s="172" t="str">
        <f>ActionPrioritization!H25</f>
        <v/>
      </c>
      <c r="H23" s="172">
        <f>ActionPrioritization!I25</f>
        <v>0</v>
      </c>
      <c r="I23" s="172">
        <f>ActionPrioritization!J25</f>
        <v>0</v>
      </c>
      <c r="J23" s="172">
        <f>ActionPrioritization!K25</f>
        <v>0</v>
      </c>
      <c r="K23" s="172">
        <f>ActionPrioritization!L25</f>
        <v>0</v>
      </c>
      <c r="L23" s="172" t="str">
        <f>ActionPrioritization!M25</f>
        <v/>
      </c>
      <c r="M23" s="172">
        <f>ActionPrioritization!N25</f>
        <v>0</v>
      </c>
      <c r="N23" s="172" t="e">
        <f>ActionPrioritization!O25</f>
        <v>#REF!</v>
      </c>
      <c r="O23" s="172" t="e">
        <f>ActionPrioritization!P25</f>
        <v>#REF!</v>
      </c>
      <c r="P23" s="172" t="e">
        <f>ActionPrioritization!Q25</f>
        <v>#REF!</v>
      </c>
      <c r="Q23" s="172" t="e">
        <f>ActionPrioritization!R25</f>
        <v>#REF!</v>
      </c>
      <c r="R23" s="172" t="str">
        <f>ActionPrioritization!S25</f>
        <v>Yes</v>
      </c>
      <c r="S23" s="172">
        <f>ActionPrioritization!T25</f>
        <v>0</v>
      </c>
      <c r="T23" s="172">
        <f>ActionPrioritization!U25</f>
        <v>0</v>
      </c>
      <c r="U23" s="172">
        <f>ActionPrioritization!V25</f>
        <v>0</v>
      </c>
      <c r="V23" s="172">
        <f>ActionPrioritization!W25</f>
        <v>0</v>
      </c>
      <c r="W23" s="172" t="str">
        <f>ActionPrioritization!X25</f>
        <v/>
      </c>
      <c r="X23" s="168" t="s">
        <v>288</v>
      </c>
      <c r="Y23" s="167"/>
      <c r="Z23" s="162"/>
      <c r="AA23" s="162"/>
      <c r="AB23" s="162"/>
      <c r="AC23" s="162"/>
    </row>
    <row r="24" spans="1:29" ht="0.75" customHeight="1" x14ac:dyDescent="0.25">
      <c r="A24" s="162"/>
      <c r="B24" s="172" t="e">
        <f>ActionPrioritization!C26</f>
        <v>#REF!</v>
      </c>
      <c r="C24" s="172" t="e">
        <f>ActionPrioritization!D26</f>
        <v>#REF!</v>
      </c>
      <c r="D24" s="172" t="e">
        <f>ActionPrioritization!E26</f>
        <v>#REF!</v>
      </c>
      <c r="E24" s="172" t="str">
        <f>ActionPrioritization!F26</f>
        <v/>
      </c>
      <c r="F24" s="172" t="str">
        <f>ActionPrioritization!G26</f>
        <v/>
      </c>
      <c r="G24" s="172" t="str">
        <f>ActionPrioritization!H26</f>
        <v/>
      </c>
      <c r="H24" s="172">
        <f>ActionPrioritization!I26</f>
        <v>0</v>
      </c>
      <c r="I24" s="172">
        <f>ActionPrioritization!J26</f>
        <v>0</v>
      </c>
      <c r="J24" s="172">
        <f>ActionPrioritization!K26</f>
        <v>0</v>
      </c>
      <c r="K24" s="172">
        <f>ActionPrioritization!L26</f>
        <v>0</v>
      </c>
      <c r="L24" s="172" t="str">
        <f>ActionPrioritization!M26</f>
        <v/>
      </c>
      <c r="M24" s="172">
        <f>ActionPrioritization!N26</f>
        <v>0</v>
      </c>
      <c r="N24" s="172" t="e">
        <f>ActionPrioritization!O26</f>
        <v>#REF!</v>
      </c>
      <c r="O24" s="172" t="e">
        <f>ActionPrioritization!P26</f>
        <v>#REF!</v>
      </c>
      <c r="P24" s="172" t="e">
        <f>ActionPrioritization!Q26</f>
        <v>#REF!</v>
      </c>
      <c r="Q24" s="172" t="e">
        <f>ActionPrioritization!R26</f>
        <v>#REF!</v>
      </c>
      <c r="R24" s="172" t="str">
        <f>ActionPrioritization!S26</f>
        <v>Yes</v>
      </c>
      <c r="S24" s="172">
        <f>ActionPrioritization!T26</f>
        <v>0</v>
      </c>
      <c r="T24" s="172">
        <f>ActionPrioritization!U26</f>
        <v>0</v>
      </c>
      <c r="U24" s="172">
        <f>ActionPrioritization!V26</f>
        <v>0</v>
      </c>
      <c r="V24" s="172">
        <f>ActionPrioritization!W26</f>
        <v>0</v>
      </c>
      <c r="W24" s="172" t="str">
        <f>ActionPrioritization!X26</f>
        <v/>
      </c>
      <c r="X24" s="168" t="s">
        <v>288</v>
      </c>
      <c r="Y24" s="167"/>
      <c r="Z24" s="162"/>
      <c r="AA24" s="162"/>
      <c r="AB24" s="162"/>
      <c r="AC24" s="162"/>
    </row>
    <row r="25" spans="1:29" ht="0.75" customHeight="1" x14ac:dyDescent="0.25">
      <c r="A25" s="162"/>
      <c r="B25" s="172" t="e">
        <f>ActionPrioritization!C27</f>
        <v>#REF!</v>
      </c>
      <c r="C25" s="172" t="e">
        <f>ActionPrioritization!D27</f>
        <v>#REF!</v>
      </c>
      <c r="D25" s="172" t="e">
        <f>ActionPrioritization!E27</f>
        <v>#REF!</v>
      </c>
      <c r="E25" s="172" t="str">
        <f>ActionPrioritization!F27</f>
        <v/>
      </c>
      <c r="F25" s="172" t="str">
        <f>ActionPrioritization!G27</f>
        <v/>
      </c>
      <c r="G25" s="172" t="str">
        <f>ActionPrioritization!H27</f>
        <v/>
      </c>
      <c r="H25" s="172">
        <f>ActionPrioritization!I27</f>
        <v>0</v>
      </c>
      <c r="I25" s="172">
        <f>ActionPrioritization!J27</f>
        <v>0</v>
      </c>
      <c r="J25" s="172">
        <f>ActionPrioritization!K27</f>
        <v>0</v>
      </c>
      <c r="K25" s="172">
        <f>ActionPrioritization!L27</f>
        <v>0</v>
      </c>
      <c r="L25" s="172" t="str">
        <f>ActionPrioritization!M27</f>
        <v/>
      </c>
      <c r="M25" s="172">
        <f>ActionPrioritization!N27</f>
        <v>0</v>
      </c>
      <c r="N25" s="172" t="e">
        <f>ActionPrioritization!O27</f>
        <v>#REF!</v>
      </c>
      <c r="O25" s="172" t="e">
        <f>ActionPrioritization!P27</f>
        <v>#REF!</v>
      </c>
      <c r="P25" s="172" t="e">
        <f>ActionPrioritization!Q27</f>
        <v>#REF!</v>
      </c>
      <c r="Q25" s="172" t="e">
        <f>ActionPrioritization!R27</f>
        <v>#REF!</v>
      </c>
      <c r="R25" s="172" t="str">
        <f>ActionPrioritization!S27</f>
        <v>Yes</v>
      </c>
      <c r="S25" s="172">
        <f>ActionPrioritization!T27</f>
        <v>0</v>
      </c>
      <c r="T25" s="172">
        <f>ActionPrioritization!U27</f>
        <v>0</v>
      </c>
      <c r="U25" s="172">
        <f>ActionPrioritization!V27</f>
        <v>0</v>
      </c>
      <c r="V25" s="172">
        <f>ActionPrioritization!W27</f>
        <v>0</v>
      </c>
      <c r="W25" s="172" t="str">
        <f>ActionPrioritization!X27</f>
        <v/>
      </c>
      <c r="X25" s="168" t="s">
        <v>288</v>
      </c>
      <c r="Y25" s="167"/>
      <c r="Z25" s="162"/>
      <c r="AA25" s="162"/>
      <c r="AB25" s="162"/>
      <c r="AC25" s="162"/>
    </row>
    <row r="26" spans="1:29" ht="0.75" customHeight="1" x14ac:dyDescent="0.25">
      <c r="A26" s="162"/>
      <c r="B26" s="172" t="e">
        <f>ActionPrioritization!C28</f>
        <v>#REF!</v>
      </c>
      <c r="C26" s="172" t="e">
        <f>ActionPrioritization!D28</f>
        <v>#REF!</v>
      </c>
      <c r="D26" s="172" t="e">
        <f>ActionPrioritization!E28</f>
        <v>#REF!</v>
      </c>
      <c r="E26" s="172" t="str">
        <f>ActionPrioritization!F28</f>
        <v/>
      </c>
      <c r="F26" s="172" t="str">
        <f>ActionPrioritization!G28</f>
        <v/>
      </c>
      <c r="G26" s="172" t="str">
        <f>ActionPrioritization!H28</f>
        <v/>
      </c>
      <c r="H26" s="172">
        <f>ActionPrioritization!I28</f>
        <v>0</v>
      </c>
      <c r="I26" s="172">
        <f>ActionPrioritization!J28</f>
        <v>0</v>
      </c>
      <c r="J26" s="172">
        <f>ActionPrioritization!K28</f>
        <v>0</v>
      </c>
      <c r="K26" s="172">
        <f>ActionPrioritization!L28</f>
        <v>0</v>
      </c>
      <c r="L26" s="172" t="str">
        <f>ActionPrioritization!M28</f>
        <v/>
      </c>
      <c r="M26" s="172">
        <f>ActionPrioritization!N28</f>
        <v>0</v>
      </c>
      <c r="N26" s="172" t="e">
        <f>ActionPrioritization!O28</f>
        <v>#REF!</v>
      </c>
      <c r="O26" s="172" t="e">
        <f>ActionPrioritization!P28</f>
        <v>#REF!</v>
      </c>
      <c r="P26" s="172" t="e">
        <f>ActionPrioritization!Q28</f>
        <v>#REF!</v>
      </c>
      <c r="Q26" s="172" t="e">
        <f>ActionPrioritization!R28</f>
        <v>#REF!</v>
      </c>
      <c r="R26" s="172" t="str">
        <f>ActionPrioritization!S28</f>
        <v>Yes</v>
      </c>
      <c r="S26" s="172">
        <f>ActionPrioritization!T28</f>
        <v>0</v>
      </c>
      <c r="T26" s="172">
        <f>ActionPrioritization!U28</f>
        <v>0</v>
      </c>
      <c r="U26" s="172">
        <f>ActionPrioritization!V28</f>
        <v>0</v>
      </c>
      <c r="V26" s="172">
        <f>ActionPrioritization!W28</f>
        <v>0</v>
      </c>
      <c r="W26" s="172" t="str">
        <f>ActionPrioritization!X28</f>
        <v/>
      </c>
      <c r="X26" s="168" t="s">
        <v>288</v>
      </c>
      <c r="Y26" s="167"/>
      <c r="Z26" s="162"/>
      <c r="AA26" s="162"/>
      <c r="AB26" s="162"/>
      <c r="AC26" s="162"/>
    </row>
    <row r="27" spans="1:29" ht="0.75" customHeight="1" x14ac:dyDescent="0.25">
      <c r="A27" s="162"/>
      <c r="B27" s="172" t="e">
        <f>ActionPrioritization!C29</f>
        <v>#REF!</v>
      </c>
      <c r="C27" s="172" t="e">
        <f>ActionPrioritization!D29</f>
        <v>#REF!</v>
      </c>
      <c r="D27" s="172" t="e">
        <f>ActionPrioritization!E29</f>
        <v>#REF!</v>
      </c>
      <c r="E27" s="172" t="str">
        <f>ActionPrioritization!F29</f>
        <v/>
      </c>
      <c r="F27" s="172" t="str">
        <f>ActionPrioritization!G29</f>
        <v/>
      </c>
      <c r="G27" s="172" t="str">
        <f>ActionPrioritization!H29</f>
        <v/>
      </c>
      <c r="H27" s="172">
        <f>ActionPrioritization!I29</f>
        <v>0</v>
      </c>
      <c r="I27" s="172">
        <f>ActionPrioritization!J29</f>
        <v>0</v>
      </c>
      <c r="J27" s="172">
        <f>ActionPrioritization!K29</f>
        <v>0</v>
      </c>
      <c r="K27" s="172">
        <f>ActionPrioritization!L29</f>
        <v>0</v>
      </c>
      <c r="L27" s="172" t="str">
        <f>ActionPrioritization!M29</f>
        <v/>
      </c>
      <c r="M27" s="172">
        <f>ActionPrioritization!N29</f>
        <v>0</v>
      </c>
      <c r="N27" s="172" t="e">
        <f>ActionPrioritization!O29</f>
        <v>#REF!</v>
      </c>
      <c r="O27" s="172" t="e">
        <f>ActionPrioritization!P29</f>
        <v>#REF!</v>
      </c>
      <c r="P27" s="172" t="e">
        <f>ActionPrioritization!Q29</f>
        <v>#REF!</v>
      </c>
      <c r="Q27" s="172" t="e">
        <f>ActionPrioritization!R29</f>
        <v>#REF!</v>
      </c>
      <c r="R27" s="172" t="str">
        <f>ActionPrioritization!S29</f>
        <v>Yes</v>
      </c>
      <c r="S27" s="172">
        <f>ActionPrioritization!T29</f>
        <v>0</v>
      </c>
      <c r="T27" s="172">
        <f>ActionPrioritization!U29</f>
        <v>0</v>
      </c>
      <c r="U27" s="172">
        <f>ActionPrioritization!V29</f>
        <v>0</v>
      </c>
      <c r="V27" s="172">
        <f>ActionPrioritization!W29</f>
        <v>0</v>
      </c>
      <c r="W27" s="172" t="str">
        <f>ActionPrioritization!X29</f>
        <v/>
      </c>
      <c r="X27" s="168" t="s">
        <v>288</v>
      </c>
      <c r="Y27" s="167"/>
      <c r="Z27" s="162"/>
      <c r="AA27" s="162"/>
      <c r="AB27" s="162"/>
      <c r="AC27" s="162"/>
    </row>
    <row r="28" spans="1:29" ht="0.75" customHeight="1" x14ac:dyDescent="0.25">
      <c r="A28" s="162"/>
      <c r="B28" s="172" t="e">
        <f>ActionPrioritization!C30</f>
        <v>#REF!</v>
      </c>
      <c r="C28" s="172" t="e">
        <f>ActionPrioritization!D30</f>
        <v>#REF!</v>
      </c>
      <c r="D28" s="172" t="e">
        <f>ActionPrioritization!E30</f>
        <v>#REF!</v>
      </c>
      <c r="E28" s="172" t="str">
        <f>ActionPrioritization!F30</f>
        <v/>
      </c>
      <c r="F28" s="172" t="str">
        <f>ActionPrioritization!G30</f>
        <v/>
      </c>
      <c r="G28" s="172" t="str">
        <f>ActionPrioritization!H30</f>
        <v/>
      </c>
      <c r="H28" s="172">
        <f>ActionPrioritization!I30</f>
        <v>0</v>
      </c>
      <c r="I28" s="172">
        <f>ActionPrioritization!J30</f>
        <v>0</v>
      </c>
      <c r="J28" s="172">
        <f>ActionPrioritization!K30</f>
        <v>0</v>
      </c>
      <c r="K28" s="172">
        <f>ActionPrioritization!L30</f>
        <v>0</v>
      </c>
      <c r="L28" s="172" t="str">
        <f>ActionPrioritization!M30</f>
        <v/>
      </c>
      <c r="M28" s="172">
        <f>ActionPrioritization!N30</f>
        <v>0</v>
      </c>
      <c r="N28" s="172" t="e">
        <f>ActionPrioritization!O30</f>
        <v>#REF!</v>
      </c>
      <c r="O28" s="172" t="e">
        <f>ActionPrioritization!P30</f>
        <v>#REF!</v>
      </c>
      <c r="P28" s="172" t="e">
        <f>ActionPrioritization!Q30</f>
        <v>#REF!</v>
      </c>
      <c r="Q28" s="172" t="e">
        <f>ActionPrioritization!R30</f>
        <v>#REF!</v>
      </c>
      <c r="R28" s="172" t="str">
        <f>ActionPrioritization!S30</f>
        <v>Yes</v>
      </c>
      <c r="S28" s="172">
        <f>ActionPrioritization!T30</f>
        <v>0</v>
      </c>
      <c r="T28" s="172">
        <f>ActionPrioritization!U30</f>
        <v>0</v>
      </c>
      <c r="U28" s="172">
        <f>ActionPrioritization!V30</f>
        <v>0</v>
      </c>
      <c r="V28" s="172">
        <f>ActionPrioritization!W30</f>
        <v>0</v>
      </c>
      <c r="W28" s="172" t="str">
        <f>ActionPrioritization!X30</f>
        <v/>
      </c>
      <c r="X28" s="168" t="s">
        <v>288</v>
      </c>
      <c r="Y28" s="167"/>
      <c r="Z28" s="162"/>
      <c r="AA28" s="162"/>
      <c r="AB28" s="162"/>
      <c r="AC28" s="162"/>
    </row>
    <row r="29" spans="1:29" ht="0.75" customHeight="1" x14ac:dyDescent="0.25">
      <c r="A29" s="162"/>
      <c r="B29" s="172" t="e">
        <f>ActionPrioritization!C31</f>
        <v>#REF!</v>
      </c>
      <c r="C29" s="172" t="e">
        <f>ActionPrioritization!D31</f>
        <v>#REF!</v>
      </c>
      <c r="D29" s="172" t="e">
        <f>ActionPrioritization!E31</f>
        <v>#REF!</v>
      </c>
      <c r="E29" s="172" t="str">
        <f>ActionPrioritization!F31</f>
        <v/>
      </c>
      <c r="F29" s="172" t="str">
        <f>ActionPrioritization!G31</f>
        <v/>
      </c>
      <c r="G29" s="172" t="str">
        <f>ActionPrioritization!H31</f>
        <v/>
      </c>
      <c r="H29" s="172">
        <f>ActionPrioritization!I31</f>
        <v>0</v>
      </c>
      <c r="I29" s="172">
        <f>ActionPrioritization!J31</f>
        <v>0</v>
      </c>
      <c r="J29" s="172">
        <f>ActionPrioritization!K31</f>
        <v>0</v>
      </c>
      <c r="K29" s="172">
        <f>ActionPrioritization!L31</f>
        <v>0</v>
      </c>
      <c r="L29" s="172" t="str">
        <f>ActionPrioritization!M31</f>
        <v/>
      </c>
      <c r="M29" s="172">
        <f>ActionPrioritization!N31</f>
        <v>0</v>
      </c>
      <c r="N29" s="172" t="e">
        <f>ActionPrioritization!O31</f>
        <v>#REF!</v>
      </c>
      <c r="O29" s="172" t="e">
        <f>ActionPrioritization!P31</f>
        <v>#REF!</v>
      </c>
      <c r="P29" s="172" t="e">
        <f>ActionPrioritization!Q31</f>
        <v>#REF!</v>
      </c>
      <c r="Q29" s="172" t="e">
        <f>ActionPrioritization!R31</f>
        <v>#REF!</v>
      </c>
      <c r="R29" s="172" t="str">
        <f>ActionPrioritization!S31</f>
        <v>Yes</v>
      </c>
      <c r="S29" s="172">
        <f>ActionPrioritization!T31</f>
        <v>0</v>
      </c>
      <c r="T29" s="172">
        <f>ActionPrioritization!U31</f>
        <v>0</v>
      </c>
      <c r="U29" s="172">
        <f>ActionPrioritization!V31</f>
        <v>0</v>
      </c>
      <c r="V29" s="172">
        <f>ActionPrioritization!W31</f>
        <v>0</v>
      </c>
      <c r="W29" s="172" t="str">
        <f>ActionPrioritization!X31</f>
        <v/>
      </c>
      <c r="X29" s="168" t="s">
        <v>288</v>
      </c>
      <c r="Y29" s="167"/>
      <c r="Z29" s="162"/>
      <c r="AA29" s="162"/>
      <c r="AB29" s="162"/>
      <c r="AC29" s="162"/>
    </row>
    <row r="30" spans="1:29" ht="0.75" customHeight="1" x14ac:dyDescent="0.25">
      <c r="A30" s="162"/>
      <c r="B30" s="172" t="e">
        <f>ActionPrioritization!C32</f>
        <v>#REF!</v>
      </c>
      <c r="C30" s="172" t="e">
        <f>ActionPrioritization!D32</f>
        <v>#REF!</v>
      </c>
      <c r="D30" s="172" t="e">
        <f>ActionPrioritization!E32</f>
        <v>#REF!</v>
      </c>
      <c r="E30" s="172" t="str">
        <f>ActionPrioritization!F32</f>
        <v/>
      </c>
      <c r="F30" s="172" t="str">
        <f>ActionPrioritization!G32</f>
        <v/>
      </c>
      <c r="G30" s="172" t="str">
        <f>ActionPrioritization!H32</f>
        <v/>
      </c>
      <c r="H30" s="172">
        <f>ActionPrioritization!I32</f>
        <v>0</v>
      </c>
      <c r="I30" s="172">
        <f>ActionPrioritization!J32</f>
        <v>0</v>
      </c>
      <c r="J30" s="172">
        <f>ActionPrioritization!K32</f>
        <v>0</v>
      </c>
      <c r="K30" s="172">
        <f>ActionPrioritization!L32</f>
        <v>0</v>
      </c>
      <c r="L30" s="172" t="str">
        <f>ActionPrioritization!M32</f>
        <v/>
      </c>
      <c r="M30" s="172">
        <f>ActionPrioritization!N32</f>
        <v>0</v>
      </c>
      <c r="N30" s="172" t="e">
        <f>ActionPrioritization!O32</f>
        <v>#REF!</v>
      </c>
      <c r="O30" s="172" t="e">
        <f>ActionPrioritization!P32</f>
        <v>#REF!</v>
      </c>
      <c r="P30" s="172" t="e">
        <f>ActionPrioritization!Q32</f>
        <v>#REF!</v>
      </c>
      <c r="Q30" s="172" t="e">
        <f>ActionPrioritization!R32</f>
        <v>#REF!</v>
      </c>
      <c r="R30" s="172" t="str">
        <f>ActionPrioritization!S32</f>
        <v>Yes</v>
      </c>
      <c r="S30" s="172">
        <f>ActionPrioritization!T32</f>
        <v>0</v>
      </c>
      <c r="T30" s="172">
        <f>ActionPrioritization!U32</f>
        <v>0</v>
      </c>
      <c r="U30" s="172">
        <f>ActionPrioritization!V32</f>
        <v>0</v>
      </c>
      <c r="V30" s="172">
        <f>ActionPrioritization!W32</f>
        <v>0</v>
      </c>
      <c r="W30" s="172" t="str">
        <f>ActionPrioritization!X32</f>
        <v/>
      </c>
      <c r="X30" s="168" t="s">
        <v>288</v>
      </c>
      <c r="Y30" s="167"/>
      <c r="Z30" s="162"/>
      <c r="AA30" s="162"/>
      <c r="AB30" s="162"/>
      <c r="AC30" s="162"/>
    </row>
    <row r="31" spans="1:29" ht="0.75" customHeight="1" x14ac:dyDescent="0.25">
      <c r="A31" s="162"/>
      <c r="B31" s="172" t="e">
        <f>ActionPrioritization!C33</f>
        <v>#REF!</v>
      </c>
      <c r="C31" s="172" t="e">
        <f>ActionPrioritization!D33</f>
        <v>#REF!</v>
      </c>
      <c r="D31" s="172" t="e">
        <f>ActionPrioritization!E33</f>
        <v>#REF!</v>
      </c>
      <c r="E31" s="172" t="str">
        <f>ActionPrioritization!F33</f>
        <v/>
      </c>
      <c r="F31" s="172" t="str">
        <f>ActionPrioritization!G33</f>
        <v/>
      </c>
      <c r="G31" s="172" t="str">
        <f>ActionPrioritization!H33</f>
        <v/>
      </c>
      <c r="H31" s="172">
        <f>ActionPrioritization!I33</f>
        <v>0</v>
      </c>
      <c r="I31" s="172">
        <f>ActionPrioritization!J33</f>
        <v>0</v>
      </c>
      <c r="J31" s="172">
        <f>ActionPrioritization!K33</f>
        <v>0</v>
      </c>
      <c r="K31" s="172">
        <f>ActionPrioritization!L33</f>
        <v>0</v>
      </c>
      <c r="L31" s="172" t="str">
        <f>ActionPrioritization!M33</f>
        <v/>
      </c>
      <c r="M31" s="172">
        <f>ActionPrioritization!N33</f>
        <v>0</v>
      </c>
      <c r="N31" s="172" t="e">
        <f>ActionPrioritization!O33</f>
        <v>#REF!</v>
      </c>
      <c r="O31" s="172" t="e">
        <f>ActionPrioritization!P33</f>
        <v>#REF!</v>
      </c>
      <c r="P31" s="172" t="e">
        <f>ActionPrioritization!Q33</f>
        <v>#REF!</v>
      </c>
      <c r="Q31" s="172" t="e">
        <f>ActionPrioritization!R33</f>
        <v>#REF!</v>
      </c>
      <c r="R31" s="172" t="str">
        <f>ActionPrioritization!S33</f>
        <v>Yes</v>
      </c>
      <c r="S31" s="172">
        <f>ActionPrioritization!T33</f>
        <v>0</v>
      </c>
      <c r="T31" s="172">
        <f>ActionPrioritization!U33</f>
        <v>0</v>
      </c>
      <c r="U31" s="172">
        <f>ActionPrioritization!V33</f>
        <v>0</v>
      </c>
      <c r="V31" s="172">
        <f>ActionPrioritization!W33</f>
        <v>0</v>
      </c>
      <c r="W31" s="172" t="str">
        <f>ActionPrioritization!X33</f>
        <v/>
      </c>
      <c r="X31" s="168" t="s">
        <v>288</v>
      </c>
      <c r="Y31" s="167"/>
      <c r="Z31" s="162"/>
      <c r="AA31" s="162"/>
      <c r="AB31" s="162"/>
      <c r="AC31" s="162"/>
    </row>
    <row r="32" spans="1:29" ht="0.75" customHeight="1" x14ac:dyDescent="0.25">
      <c r="A32" s="162"/>
      <c r="B32" s="172" t="e">
        <f>ActionPrioritization!C34</f>
        <v>#REF!</v>
      </c>
      <c r="C32" s="172" t="e">
        <f>ActionPrioritization!D34</f>
        <v>#REF!</v>
      </c>
      <c r="D32" s="172" t="e">
        <f>ActionPrioritization!E34</f>
        <v>#REF!</v>
      </c>
      <c r="E32" s="172" t="str">
        <f>ActionPrioritization!F34</f>
        <v/>
      </c>
      <c r="F32" s="172" t="str">
        <f>ActionPrioritization!G34</f>
        <v/>
      </c>
      <c r="G32" s="172" t="str">
        <f>ActionPrioritization!H34</f>
        <v/>
      </c>
      <c r="H32" s="172">
        <f>ActionPrioritization!I34</f>
        <v>0</v>
      </c>
      <c r="I32" s="172">
        <f>ActionPrioritization!J34</f>
        <v>0</v>
      </c>
      <c r="J32" s="172">
        <f>ActionPrioritization!K34</f>
        <v>0</v>
      </c>
      <c r="K32" s="172">
        <f>ActionPrioritization!L34</f>
        <v>0</v>
      </c>
      <c r="L32" s="172" t="str">
        <f>ActionPrioritization!M34</f>
        <v/>
      </c>
      <c r="M32" s="172">
        <f>ActionPrioritization!N34</f>
        <v>0</v>
      </c>
      <c r="N32" s="172" t="e">
        <f>ActionPrioritization!O34</f>
        <v>#REF!</v>
      </c>
      <c r="O32" s="172" t="e">
        <f>ActionPrioritization!P34</f>
        <v>#REF!</v>
      </c>
      <c r="P32" s="172" t="e">
        <f>ActionPrioritization!Q34</f>
        <v>#REF!</v>
      </c>
      <c r="Q32" s="172" t="e">
        <f>ActionPrioritization!R34</f>
        <v>#REF!</v>
      </c>
      <c r="R32" s="172" t="str">
        <f>ActionPrioritization!S34</f>
        <v>Yes</v>
      </c>
      <c r="S32" s="172">
        <f>ActionPrioritization!T34</f>
        <v>0</v>
      </c>
      <c r="T32" s="172">
        <f>ActionPrioritization!U34</f>
        <v>0</v>
      </c>
      <c r="U32" s="172">
        <f>ActionPrioritization!V34</f>
        <v>0</v>
      </c>
      <c r="V32" s="172">
        <f>ActionPrioritization!W34</f>
        <v>0</v>
      </c>
      <c r="W32" s="172" t="str">
        <f>ActionPrioritization!X34</f>
        <v/>
      </c>
      <c r="X32" s="168" t="s">
        <v>288</v>
      </c>
      <c r="Y32" s="167"/>
      <c r="Z32" s="162"/>
      <c r="AA32" s="162"/>
      <c r="AB32" s="162"/>
      <c r="AC32" s="162"/>
    </row>
    <row r="33" spans="1:29" ht="0.75" customHeight="1" x14ac:dyDescent="0.25">
      <c r="A33" s="162"/>
      <c r="B33" s="172" t="e">
        <f>ActionPrioritization!C35</f>
        <v>#REF!</v>
      </c>
      <c r="C33" s="172" t="e">
        <f>ActionPrioritization!D35</f>
        <v>#REF!</v>
      </c>
      <c r="D33" s="172" t="e">
        <f>ActionPrioritization!E35</f>
        <v>#REF!</v>
      </c>
      <c r="E33" s="172" t="str">
        <f>ActionPrioritization!F35</f>
        <v/>
      </c>
      <c r="F33" s="172" t="str">
        <f>ActionPrioritization!G35</f>
        <v/>
      </c>
      <c r="G33" s="172" t="str">
        <f>ActionPrioritization!H35</f>
        <v/>
      </c>
      <c r="H33" s="172">
        <f>ActionPrioritization!I35</f>
        <v>0</v>
      </c>
      <c r="I33" s="172">
        <f>ActionPrioritization!J35</f>
        <v>0</v>
      </c>
      <c r="J33" s="172">
        <f>ActionPrioritization!K35</f>
        <v>0</v>
      </c>
      <c r="K33" s="172">
        <f>ActionPrioritization!L35</f>
        <v>0</v>
      </c>
      <c r="L33" s="172" t="str">
        <f>ActionPrioritization!M35</f>
        <v/>
      </c>
      <c r="M33" s="172">
        <f>ActionPrioritization!N35</f>
        <v>0</v>
      </c>
      <c r="N33" s="172" t="e">
        <f>ActionPrioritization!O35</f>
        <v>#REF!</v>
      </c>
      <c r="O33" s="172" t="e">
        <f>ActionPrioritization!P35</f>
        <v>#REF!</v>
      </c>
      <c r="P33" s="172" t="e">
        <f>ActionPrioritization!Q35</f>
        <v>#REF!</v>
      </c>
      <c r="Q33" s="172" t="e">
        <f>ActionPrioritization!R35</f>
        <v>#REF!</v>
      </c>
      <c r="R33" s="172" t="str">
        <f>ActionPrioritization!S35</f>
        <v>Yes</v>
      </c>
      <c r="S33" s="172">
        <f>ActionPrioritization!T35</f>
        <v>0</v>
      </c>
      <c r="T33" s="172">
        <f>ActionPrioritization!U35</f>
        <v>0</v>
      </c>
      <c r="U33" s="172">
        <f>ActionPrioritization!V35</f>
        <v>0</v>
      </c>
      <c r="V33" s="172">
        <f>ActionPrioritization!W35</f>
        <v>0</v>
      </c>
      <c r="W33" s="172" t="str">
        <f>ActionPrioritization!X35</f>
        <v/>
      </c>
      <c r="X33" s="168" t="s">
        <v>288</v>
      </c>
      <c r="Y33" s="167"/>
      <c r="Z33" s="162"/>
      <c r="AA33" s="162"/>
      <c r="AB33" s="162"/>
      <c r="AC33" s="162"/>
    </row>
    <row r="34" spans="1:29" ht="0.75" customHeight="1" x14ac:dyDescent="0.25">
      <c r="A34" s="162"/>
      <c r="B34" s="172" t="e">
        <f>ActionPrioritization!C36</f>
        <v>#REF!</v>
      </c>
      <c r="C34" s="172" t="e">
        <f>ActionPrioritization!D36</f>
        <v>#REF!</v>
      </c>
      <c r="D34" s="172" t="e">
        <f>ActionPrioritization!E36</f>
        <v>#REF!</v>
      </c>
      <c r="E34" s="172" t="str">
        <f>ActionPrioritization!F36</f>
        <v/>
      </c>
      <c r="F34" s="172" t="str">
        <f>ActionPrioritization!G36</f>
        <v/>
      </c>
      <c r="G34" s="172" t="str">
        <f>ActionPrioritization!H36</f>
        <v/>
      </c>
      <c r="H34" s="172">
        <f>ActionPrioritization!I36</f>
        <v>0</v>
      </c>
      <c r="I34" s="172">
        <f>ActionPrioritization!J36</f>
        <v>0</v>
      </c>
      <c r="J34" s="172">
        <f>ActionPrioritization!K36</f>
        <v>0</v>
      </c>
      <c r="K34" s="172">
        <f>ActionPrioritization!L36</f>
        <v>0</v>
      </c>
      <c r="L34" s="172" t="str">
        <f>ActionPrioritization!M36</f>
        <v/>
      </c>
      <c r="M34" s="172">
        <f>ActionPrioritization!N36</f>
        <v>0</v>
      </c>
      <c r="N34" s="172" t="e">
        <f>ActionPrioritization!O36</f>
        <v>#REF!</v>
      </c>
      <c r="O34" s="172" t="e">
        <f>ActionPrioritization!P36</f>
        <v>#REF!</v>
      </c>
      <c r="P34" s="172" t="e">
        <f>ActionPrioritization!Q36</f>
        <v>#REF!</v>
      </c>
      <c r="Q34" s="172" t="e">
        <f>ActionPrioritization!R36</f>
        <v>#REF!</v>
      </c>
      <c r="R34" s="172" t="str">
        <f>ActionPrioritization!S36</f>
        <v>Yes</v>
      </c>
      <c r="S34" s="172">
        <f>ActionPrioritization!T36</f>
        <v>0</v>
      </c>
      <c r="T34" s="172">
        <f>ActionPrioritization!U36</f>
        <v>0</v>
      </c>
      <c r="U34" s="172">
        <f>ActionPrioritization!V36</f>
        <v>0</v>
      </c>
      <c r="V34" s="172">
        <f>ActionPrioritization!W36</f>
        <v>0</v>
      </c>
      <c r="W34" s="172" t="str">
        <f>ActionPrioritization!X36</f>
        <v/>
      </c>
      <c r="X34" s="168" t="s">
        <v>288</v>
      </c>
      <c r="Y34" s="167"/>
      <c r="Z34" s="162"/>
      <c r="AA34" s="162"/>
      <c r="AB34" s="162"/>
      <c r="AC34" s="162"/>
    </row>
    <row r="35" spans="1:29" ht="0.75" customHeight="1" x14ac:dyDescent="0.25">
      <c r="A35" s="162"/>
      <c r="B35" s="172" t="e">
        <f>ActionPrioritization!C37</f>
        <v>#REF!</v>
      </c>
      <c r="C35" s="172" t="e">
        <f>ActionPrioritization!D37</f>
        <v>#REF!</v>
      </c>
      <c r="D35" s="172" t="e">
        <f>ActionPrioritization!E37</f>
        <v>#REF!</v>
      </c>
      <c r="E35" s="172" t="str">
        <f>ActionPrioritization!F37</f>
        <v/>
      </c>
      <c r="F35" s="172" t="str">
        <f>ActionPrioritization!G37</f>
        <v/>
      </c>
      <c r="G35" s="172" t="str">
        <f>ActionPrioritization!H37</f>
        <v/>
      </c>
      <c r="H35" s="172">
        <f>ActionPrioritization!I37</f>
        <v>0</v>
      </c>
      <c r="I35" s="172">
        <f>ActionPrioritization!J37</f>
        <v>0</v>
      </c>
      <c r="J35" s="172">
        <f>ActionPrioritization!K37</f>
        <v>0</v>
      </c>
      <c r="K35" s="172">
        <f>ActionPrioritization!L37</f>
        <v>0</v>
      </c>
      <c r="L35" s="172" t="str">
        <f>ActionPrioritization!M37</f>
        <v/>
      </c>
      <c r="M35" s="172">
        <f>ActionPrioritization!N37</f>
        <v>0</v>
      </c>
      <c r="N35" s="172" t="e">
        <f>ActionPrioritization!O37</f>
        <v>#REF!</v>
      </c>
      <c r="O35" s="172" t="e">
        <f>ActionPrioritization!P37</f>
        <v>#REF!</v>
      </c>
      <c r="P35" s="172" t="e">
        <f>ActionPrioritization!Q37</f>
        <v>#REF!</v>
      </c>
      <c r="Q35" s="172" t="e">
        <f>ActionPrioritization!R37</f>
        <v>#REF!</v>
      </c>
      <c r="R35" s="172" t="str">
        <f>ActionPrioritization!S37</f>
        <v>Yes</v>
      </c>
      <c r="S35" s="172">
        <f>ActionPrioritization!T37</f>
        <v>0</v>
      </c>
      <c r="T35" s="172">
        <f>ActionPrioritization!U37</f>
        <v>0</v>
      </c>
      <c r="U35" s="172">
        <f>ActionPrioritization!V37</f>
        <v>0</v>
      </c>
      <c r="V35" s="172">
        <f>ActionPrioritization!W37</f>
        <v>0</v>
      </c>
      <c r="W35" s="172" t="str">
        <f>ActionPrioritization!X37</f>
        <v/>
      </c>
      <c r="X35" s="168" t="s">
        <v>288</v>
      </c>
      <c r="Y35" s="167"/>
      <c r="Z35" s="162"/>
      <c r="AA35" s="162"/>
      <c r="AB35" s="162"/>
      <c r="AC35" s="162"/>
    </row>
    <row r="36" spans="1:29" ht="0.75" customHeight="1" x14ac:dyDescent="0.25">
      <c r="A36" s="162"/>
      <c r="B36" s="172" t="e">
        <f>ActionPrioritization!C38</f>
        <v>#REF!</v>
      </c>
      <c r="C36" s="172" t="e">
        <f>ActionPrioritization!D38</f>
        <v>#REF!</v>
      </c>
      <c r="D36" s="172" t="e">
        <f>ActionPrioritization!E38</f>
        <v>#REF!</v>
      </c>
      <c r="E36" s="172" t="str">
        <f>ActionPrioritization!F38</f>
        <v/>
      </c>
      <c r="F36" s="172" t="str">
        <f>ActionPrioritization!G38</f>
        <v/>
      </c>
      <c r="G36" s="172" t="str">
        <f>ActionPrioritization!H38</f>
        <v/>
      </c>
      <c r="H36" s="172">
        <f>ActionPrioritization!I38</f>
        <v>0</v>
      </c>
      <c r="I36" s="172">
        <f>ActionPrioritization!J38</f>
        <v>0</v>
      </c>
      <c r="J36" s="172">
        <f>ActionPrioritization!K38</f>
        <v>0</v>
      </c>
      <c r="K36" s="172">
        <f>ActionPrioritization!L38</f>
        <v>0</v>
      </c>
      <c r="L36" s="172" t="str">
        <f>ActionPrioritization!M38</f>
        <v/>
      </c>
      <c r="M36" s="172">
        <f>ActionPrioritization!N38</f>
        <v>0</v>
      </c>
      <c r="N36" s="172" t="e">
        <f>ActionPrioritization!O38</f>
        <v>#REF!</v>
      </c>
      <c r="O36" s="172" t="e">
        <f>ActionPrioritization!P38</f>
        <v>#REF!</v>
      </c>
      <c r="P36" s="172" t="e">
        <f>ActionPrioritization!Q38</f>
        <v>#REF!</v>
      </c>
      <c r="Q36" s="172" t="e">
        <f>ActionPrioritization!R38</f>
        <v>#REF!</v>
      </c>
      <c r="R36" s="172" t="str">
        <f>ActionPrioritization!S38</f>
        <v>Yes</v>
      </c>
      <c r="S36" s="172">
        <f>ActionPrioritization!T38</f>
        <v>0</v>
      </c>
      <c r="T36" s="172">
        <f>ActionPrioritization!U38</f>
        <v>0</v>
      </c>
      <c r="U36" s="172">
        <f>ActionPrioritization!V38</f>
        <v>0</v>
      </c>
      <c r="V36" s="172">
        <f>ActionPrioritization!W38</f>
        <v>0</v>
      </c>
      <c r="W36" s="172" t="str">
        <f>ActionPrioritization!X38</f>
        <v/>
      </c>
      <c r="X36" s="168" t="s">
        <v>288</v>
      </c>
      <c r="Y36" s="167"/>
      <c r="Z36" s="162"/>
      <c r="AA36" s="162"/>
      <c r="AB36" s="162"/>
      <c r="AC36" s="162"/>
    </row>
    <row r="37" spans="1:29" ht="0.75" customHeight="1" x14ac:dyDescent="0.25">
      <c r="A37" s="162"/>
      <c r="B37" s="172" t="e">
        <f>ActionPrioritization!C39</f>
        <v>#REF!</v>
      </c>
      <c r="C37" s="172" t="e">
        <f>ActionPrioritization!D39</f>
        <v>#REF!</v>
      </c>
      <c r="D37" s="172" t="e">
        <f>ActionPrioritization!E39</f>
        <v>#REF!</v>
      </c>
      <c r="E37" s="172" t="str">
        <f>ActionPrioritization!F39</f>
        <v/>
      </c>
      <c r="F37" s="172" t="str">
        <f>ActionPrioritization!G39</f>
        <v/>
      </c>
      <c r="G37" s="172" t="str">
        <f>ActionPrioritization!H39</f>
        <v/>
      </c>
      <c r="H37" s="172">
        <f>ActionPrioritization!I39</f>
        <v>0</v>
      </c>
      <c r="I37" s="172">
        <f>ActionPrioritization!J39</f>
        <v>0</v>
      </c>
      <c r="J37" s="172">
        <f>ActionPrioritization!K39</f>
        <v>0</v>
      </c>
      <c r="K37" s="172">
        <f>ActionPrioritization!L39</f>
        <v>0</v>
      </c>
      <c r="L37" s="172" t="str">
        <f>ActionPrioritization!M39</f>
        <v/>
      </c>
      <c r="M37" s="172">
        <f>ActionPrioritization!N39</f>
        <v>0</v>
      </c>
      <c r="N37" s="172" t="e">
        <f>ActionPrioritization!O39</f>
        <v>#REF!</v>
      </c>
      <c r="O37" s="172" t="e">
        <f>ActionPrioritization!P39</f>
        <v>#REF!</v>
      </c>
      <c r="P37" s="172" t="e">
        <f>ActionPrioritization!Q39</f>
        <v>#REF!</v>
      </c>
      <c r="Q37" s="172" t="e">
        <f>ActionPrioritization!R39</f>
        <v>#REF!</v>
      </c>
      <c r="R37" s="172" t="str">
        <f>ActionPrioritization!S39</f>
        <v>Yes</v>
      </c>
      <c r="S37" s="172">
        <f>ActionPrioritization!T39</f>
        <v>0</v>
      </c>
      <c r="T37" s="172">
        <f>ActionPrioritization!U39</f>
        <v>0</v>
      </c>
      <c r="U37" s="172">
        <f>ActionPrioritization!V39</f>
        <v>0</v>
      </c>
      <c r="V37" s="172">
        <f>ActionPrioritization!W39</f>
        <v>0</v>
      </c>
      <c r="W37" s="172" t="str">
        <f>ActionPrioritization!X39</f>
        <v/>
      </c>
      <c r="X37" s="168" t="s">
        <v>288</v>
      </c>
      <c r="Y37" s="167"/>
      <c r="Z37" s="162"/>
      <c r="AA37" s="162"/>
      <c r="AB37" s="162"/>
      <c r="AC37" s="162"/>
    </row>
    <row r="38" spans="1:29" ht="0.75" customHeight="1" x14ac:dyDescent="0.25">
      <c r="A38" s="162"/>
      <c r="B38" s="172" t="e">
        <f>ActionPrioritization!C40</f>
        <v>#REF!</v>
      </c>
      <c r="C38" s="172" t="e">
        <f>ActionPrioritization!D40</f>
        <v>#REF!</v>
      </c>
      <c r="D38" s="172" t="e">
        <f>ActionPrioritization!E40</f>
        <v>#REF!</v>
      </c>
      <c r="E38" s="172" t="str">
        <f>ActionPrioritization!F40</f>
        <v/>
      </c>
      <c r="F38" s="172" t="str">
        <f>ActionPrioritization!G40</f>
        <v/>
      </c>
      <c r="G38" s="172" t="str">
        <f>ActionPrioritization!H40</f>
        <v/>
      </c>
      <c r="H38" s="172">
        <f>ActionPrioritization!I40</f>
        <v>0</v>
      </c>
      <c r="I38" s="172">
        <f>ActionPrioritization!J40</f>
        <v>0</v>
      </c>
      <c r="J38" s="172">
        <f>ActionPrioritization!K40</f>
        <v>0</v>
      </c>
      <c r="K38" s="172">
        <f>ActionPrioritization!L40</f>
        <v>0</v>
      </c>
      <c r="L38" s="172" t="str">
        <f>ActionPrioritization!M40</f>
        <v/>
      </c>
      <c r="M38" s="172">
        <f>ActionPrioritization!N40</f>
        <v>0</v>
      </c>
      <c r="N38" s="172" t="e">
        <f>ActionPrioritization!O40</f>
        <v>#REF!</v>
      </c>
      <c r="O38" s="172" t="e">
        <f>ActionPrioritization!P40</f>
        <v>#REF!</v>
      </c>
      <c r="P38" s="172" t="e">
        <f>ActionPrioritization!Q40</f>
        <v>#REF!</v>
      </c>
      <c r="Q38" s="172" t="e">
        <f>ActionPrioritization!R40</f>
        <v>#REF!</v>
      </c>
      <c r="R38" s="172" t="str">
        <f>ActionPrioritization!S40</f>
        <v>Yes</v>
      </c>
      <c r="S38" s="172">
        <f>ActionPrioritization!T40</f>
        <v>0</v>
      </c>
      <c r="T38" s="172">
        <f>ActionPrioritization!U40</f>
        <v>0</v>
      </c>
      <c r="U38" s="172">
        <f>ActionPrioritization!V40</f>
        <v>0</v>
      </c>
      <c r="V38" s="172">
        <f>ActionPrioritization!W40</f>
        <v>0</v>
      </c>
      <c r="W38" s="172" t="str">
        <f>ActionPrioritization!X40</f>
        <v/>
      </c>
      <c r="X38" s="168" t="s">
        <v>288</v>
      </c>
      <c r="Y38" s="167"/>
      <c r="Z38" s="162"/>
      <c r="AA38" s="162"/>
      <c r="AB38" s="162"/>
      <c r="AC38" s="162"/>
    </row>
    <row r="39" spans="1:29" ht="0.75" customHeight="1" x14ac:dyDescent="0.25">
      <c r="A39" s="162"/>
      <c r="B39" s="172" t="e">
        <f>ActionPrioritization!C41</f>
        <v>#REF!</v>
      </c>
      <c r="C39" s="172" t="e">
        <f>ActionPrioritization!D41</f>
        <v>#REF!</v>
      </c>
      <c r="D39" s="172" t="e">
        <f>ActionPrioritization!E41</f>
        <v>#REF!</v>
      </c>
      <c r="E39" s="172" t="str">
        <f>ActionPrioritization!F41</f>
        <v/>
      </c>
      <c r="F39" s="172" t="str">
        <f>ActionPrioritization!G41</f>
        <v/>
      </c>
      <c r="G39" s="172" t="str">
        <f>ActionPrioritization!H41</f>
        <v/>
      </c>
      <c r="H39" s="172">
        <f>ActionPrioritization!I41</f>
        <v>0</v>
      </c>
      <c r="I39" s="172">
        <f>ActionPrioritization!J41</f>
        <v>0</v>
      </c>
      <c r="J39" s="172">
        <f>ActionPrioritization!K41</f>
        <v>0</v>
      </c>
      <c r="K39" s="172">
        <f>ActionPrioritization!L41</f>
        <v>0</v>
      </c>
      <c r="L39" s="172" t="str">
        <f>ActionPrioritization!M41</f>
        <v/>
      </c>
      <c r="M39" s="172">
        <f>ActionPrioritization!N41</f>
        <v>0</v>
      </c>
      <c r="N39" s="172" t="e">
        <f>ActionPrioritization!O41</f>
        <v>#REF!</v>
      </c>
      <c r="O39" s="172" t="e">
        <f>ActionPrioritization!P41</f>
        <v>#REF!</v>
      </c>
      <c r="P39" s="172" t="e">
        <f>ActionPrioritization!Q41</f>
        <v>#REF!</v>
      </c>
      <c r="Q39" s="172" t="e">
        <f>ActionPrioritization!R41</f>
        <v>#REF!</v>
      </c>
      <c r="R39" s="172" t="str">
        <f>ActionPrioritization!S41</f>
        <v>Yes</v>
      </c>
      <c r="S39" s="172">
        <f>ActionPrioritization!T41</f>
        <v>0</v>
      </c>
      <c r="T39" s="172">
        <f>ActionPrioritization!U41</f>
        <v>0</v>
      </c>
      <c r="U39" s="172">
        <f>ActionPrioritization!V41</f>
        <v>0</v>
      </c>
      <c r="V39" s="172">
        <f>ActionPrioritization!W41</f>
        <v>0</v>
      </c>
      <c r="W39" s="172" t="str">
        <f>ActionPrioritization!X41</f>
        <v/>
      </c>
      <c r="X39" s="168" t="s">
        <v>288</v>
      </c>
      <c r="Y39" s="167"/>
      <c r="Z39" s="162"/>
      <c r="AA39" s="162"/>
      <c r="AB39" s="162"/>
      <c r="AC39" s="162"/>
    </row>
    <row r="40" spans="1:29" ht="0.75" customHeight="1" x14ac:dyDescent="0.25">
      <c r="A40" s="162"/>
      <c r="B40" s="172" t="e">
        <f>ActionPrioritization!C42</f>
        <v>#REF!</v>
      </c>
      <c r="C40" s="172" t="e">
        <f>ActionPrioritization!D42</f>
        <v>#REF!</v>
      </c>
      <c r="D40" s="172" t="e">
        <f>ActionPrioritization!E42</f>
        <v>#REF!</v>
      </c>
      <c r="E40" s="172" t="str">
        <f>ActionPrioritization!F42</f>
        <v/>
      </c>
      <c r="F40" s="172" t="str">
        <f>ActionPrioritization!G42</f>
        <v/>
      </c>
      <c r="G40" s="172" t="str">
        <f>ActionPrioritization!H42</f>
        <v/>
      </c>
      <c r="H40" s="172">
        <f>ActionPrioritization!I42</f>
        <v>0</v>
      </c>
      <c r="I40" s="172">
        <f>ActionPrioritization!J42</f>
        <v>0</v>
      </c>
      <c r="J40" s="172">
        <f>ActionPrioritization!K42</f>
        <v>0</v>
      </c>
      <c r="K40" s="172">
        <f>ActionPrioritization!L42</f>
        <v>0</v>
      </c>
      <c r="L40" s="172" t="str">
        <f>ActionPrioritization!M42</f>
        <v/>
      </c>
      <c r="M40" s="172">
        <f>ActionPrioritization!N42</f>
        <v>0</v>
      </c>
      <c r="N40" s="172" t="e">
        <f>ActionPrioritization!O42</f>
        <v>#REF!</v>
      </c>
      <c r="O40" s="172" t="e">
        <f>ActionPrioritization!P42</f>
        <v>#REF!</v>
      </c>
      <c r="P40" s="172" t="e">
        <f>ActionPrioritization!Q42</f>
        <v>#REF!</v>
      </c>
      <c r="Q40" s="172" t="e">
        <f>ActionPrioritization!R42</f>
        <v>#REF!</v>
      </c>
      <c r="R40" s="172" t="str">
        <f>ActionPrioritization!S42</f>
        <v>Yes</v>
      </c>
      <c r="S40" s="172">
        <f>ActionPrioritization!T42</f>
        <v>0</v>
      </c>
      <c r="T40" s="172">
        <f>ActionPrioritization!U42</f>
        <v>0</v>
      </c>
      <c r="U40" s="172">
        <f>ActionPrioritization!V42</f>
        <v>0</v>
      </c>
      <c r="V40" s="172">
        <f>ActionPrioritization!W42</f>
        <v>0</v>
      </c>
      <c r="W40" s="172" t="str">
        <f>ActionPrioritization!X42</f>
        <v/>
      </c>
      <c r="X40" s="168" t="s">
        <v>288</v>
      </c>
      <c r="Y40" s="167"/>
      <c r="Z40" s="162"/>
      <c r="AA40" s="162"/>
      <c r="AB40" s="162"/>
      <c r="AC40" s="162"/>
    </row>
    <row r="41" spans="1:29" ht="0.75" customHeight="1" x14ac:dyDescent="0.25">
      <c r="A41" s="162"/>
      <c r="B41" s="172" t="e">
        <f>ActionPrioritization!C43</f>
        <v>#REF!</v>
      </c>
      <c r="C41" s="172" t="e">
        <f>ActionPrioritization!D43</f>
        <v>#REF!</v>
      </c>
      <c r="D41" s="172" t="e">
        <f>ActionPrioritization!E43</f>
        <v>#REF!</v>
      </c>
      <c r="E41" s="172" t="str">
        <f>ActionPrioritization!F43</f>
        <v/>
      </c>
      <c r="F41" s="172" t="str">
        <f>ActionPrioritization!G43</f>
        <v/>
      </c>
      <c r="G41" s="172" t="str">
        <f>ActionPrioritization!H43</f>
        <v/>
      </c>
      <c r="H41" s="172">
        <f>ActionPrioritization!I43</f>
        <v>0</v>
      </c>
      <c r="I41" s="172">
        <f>ActionPrioritization!J43</f>
        <v>0</v>
      </c>
      <c r="J41" s="172">
        <f>ActionPrioritization!K43</f>
        <v>0</v>
      </c>
      <c r="K41" s="172">
        <f>ActionPrioritization!L43</f>
        <v>0</v>
      </c>
      <c r="L41" s="172" t="str">
        <f>ActionPrioritization!M43</f>
        <v/>
      </c>
      <c r="M41" s="172">
        <f>ActionPrioritization!N43</f>
        <v>0</v>
      </c>
      <c r="N41" s="172" t="e">
        <f>ActionPrioritization!O43</f>
        <v>#REF!</v>
      </c>
      <c r="O41" s="172" t="e">
        <f>ActionPrioritization!P43</f>
        <v>#REF!</v>
      </c>
      <c r="P41" s="172" t="e">
        <f>ActionPrioritization!Q43</f>
        <v>#REF!</v>
      </c>
      <c r="Q41" s="172" t="e">
        <f>ActionPrioritization!R43</f>
        <v>#REF!</v>
      </c>
      <c r="R41" s="172" t="str">
        <f>ActionPrioritization!S43</f>
        <v>Yes</v>
      </c>
      <c r="S41" s="172">
        <f>ActionPrioritization!T43</f>
        <v>0</v>
      </c>
      <c r="T41" s="172">
        <f>ActionPrioritization!U43</f>
        <v>0</v>
      </c>
      <c r="U41" s="172">
        <f>ActionPrioritization!V43</f>
        <v>0</v>
      </c>
      <c r="V41" s="172">
        <f>ActionPrioritization!W43</f>
        <v>0</v>
      </c>
      <c r="W41" s="172" t="str">
        <f>ActionPrioritization!X43</f>
        <v/>
      </c>
      <c r="X41" s="168" t="s">
        <v>288</v>
      </c>
      <c r="Y41" s="167"/>
      <c r="Z41" s="162"/>
      <c r="AA41" s="162"/>
      <c r="AB41" s="162"/>
      <c r="AC41" s="162"/>
    </row>
    <row r="42" spans="1:29" ht="0.75" customHeight="1" x14ac:dyDescent="0.25">
      <c r="A42" s="162"/>
      <c r="B42" s="172" t="e">
        <f>ActionPrioritization!C44</f>
        <v>#REF!</v>
      </c>
      <c r="C42" s="172" t="e">
        <f>ActionPrioritization!D44</f>
        <v>#REF!</v>
      </c>
      <c r="D42" s="172" t="e">
        <f>ActionPrioritization!E44</f>
        <v>#REF!</v>
      </c>
      <c r="E42" s="172" t="str">
        <f>ActionPrioritization!F44</f>
        <v/>
      </c>
      <c r="F42" s="172" t="str">
        <f>ActionPrioritization!G44</f>
        <v/>
      </c>
      <c r="G42" s="172" t="str">
        <f>ActionPrioritization!H44</f>
        <v/>
      </c>
      <c r="H42" s="172">
        <f>ActionPrioritization!I44</f>
        <v>0</v>
      </c>
      <c r="I42" s="172">
        <f>ActionPrioritization!J44</f>
        <v>0</v>
      </c>
      <c r="J42" s="172">
        <f>ActionPrioritization!K44</f>
        <v>0</v>
      </c>
      <c r="K42" s="172">
        <f>ActionPrioritization!L44</f>
        <v>0</v>
      </c>
      <c r="L42" s="172" t="str">
        <f>ActionPrioritization!M44</f>
        <v/>
      </c>
      <c r="M42" s="172">
        <f>ActionPrioritization!N44</f>
        <v>0</v>
      </c>
      <c r="N42" s="172" t="e">
        <f>ActionPrioritization!O44</f>
        <v>#REF!</v>
      </c>
      <c r="O42" s="172" t="e">
        <f>ActionPrioritization!P44</f>
        <v>#REF!</v>
      </c>
      <c r="P42" s="172" t="e">
        <f>ActionPrioritization!Q44</f>
        <v>#REF!</v>
      </c>
      <c r="Q42" s="172" t="e">
        <f>ActionPrioritization!R44</f>
        <v>#REF!</v>
      </c>
      <c r="R42" s="172" t="str">
        <f>ActionPrioritization!S44</f>
        <v>Yes</v>
      </c>
      <c r="S42" s="172">
        <f>ActionPrioritization!T44</f>
        <v>0</v>
      </c>
      <c r="T42" s="172">
        <f>ActionPrioritization!U44</f>
        <v>0</v>
      </c>
      <c r="U42" s="172">
        <f>ActionPrioritization!V44</f>
        <v>0</v>
      </c>
      <c r="V42" s="172">
        <f>ActionPrioritization!W44</f>
        <v>0</v>
      </c>
      <c r="W42" s="172" t="str">
        <f>ActionPrioritization!X44</f>
        <v/>
      </c>
      <c r="X42" s="168" t="s">
        <v>288</v>
      </c>
      <c r="Y42" s="167"/>
      <c r="Z42" s="162"/>
      <c r="AA42" s="162"/>
      <c r="AB42" s="162"/>
      <c r="AC42" s="162"/>
    </row>
    <row r="43" spans="1:29" ht="0.75" customHeight="1" x14ac:dyDescent="0.25">
      <c r="A43" s="162"/>
      <c r="B43" s="172" t="e">
        <f>ActionPrioritization!C45</f>
        <v>#REF!</v>
      </c>
      <c r="C43" s="172" t="e">
        <f>ActionPrioritization!D45</f>
        <v>#REF!</v>
      </c>
      <c r="D43" s="172" t="e">
        <f>ActionPrioritization!E45</f>
        <v>#REF!</v>
      </c>
      <c r="E43" s="172" t="str">
        <f>ActionPrioritization!F45</f>
        <v/>
      </c>
      <c r="F43" s="172" t="str">
        <f>ActionPrioritization!G45</f>
        <v/>
      </c>
      <c r="G43" s="172" t="str">
        <f>ActionPrioritization!H45</f>
        <v/>
      </c>
      <c r="H43" s="172">
        <f>ActionPrioritization!I45</f>
        <v>0</v>
      </c>
      <c r="I43" s="172">
        <f>ActionPrioritization!J45</f>
        <v>0</v>
      </c>
      <c r="J43" s="172">
        <f>ActionPrioritization!K45</f>
        <v>0</v>
      </c>
      <c r="K43" s="172">
        <f>ActionPrioritization!L45</f>
        <v>0</v>
      </c>
      <c r="L43" s="172" t="str">
        <f>ActionPrioritization!M45</f>
        <v/>
      </c>
      <c r="M43" s="172">
        <f>ActionPrioritization!N45</f>
        <v>0</v>
      </c>
      <c r="N43" s="172" t="e">
        <f>ActionPrioritization!O45</f>
        <v>#REF!</v>
      </c>
      <c r="O43" s="172" t="e">
        <f>ActionPrioritization!P45</f>
        <v>#REF!</v>
      </c>
      <c r="P43" s="172" t="e">
        <f>ActionPrioritization!Q45</f>
        <v>#REF!</v>
      </c>
      <c r="Q43" s="172" t="e">
        <f>ActionPrioritization!R45</f>
        <v>#REF!</v>
      </c>
      <c r="R43" s="172" t="str">
        <f>ActionPrioritization!S45</f>
        <v>Yes</v>
      </c>
      <c r="S43" s="172">
        <f>ActionPrioritization!T45</f>
        <v>0</v>
      </c>
      <c r="T43" s="172">
        <f>ActionPrioritization!U45</f>
        <v>0</v>
      </c>
      <c r="U43" s="172">
        <f>ActionPrioritization!V45</f>
        <v>0</v>
      </c>
      <c r="V43" s="172">
        <f>ActionPrioritization!W45</f>
        <v>0</v>
      </c>
      <c r="W43" s="172" t="str">
        <f>ActionPrioritization!X45</f>
        <v/>
      </c>
      <c r="X43" s="168" t="s">
        <v>288</v>
      </c>
      <c r="Y43" s="167"/>
      <c r="Z43" s="162"/>
      <c r="AA43" s="162"/>
      <c r="AB43" s="162"/>
      <c r="AC43" s="162"/>
    </row>
    <row r="44" spans="1:29" ht="0.75" customHeight="1" x14ac:dyDescent="0.25">
      <c r="A44" s="162"/>
      <c r="B44" s="172" t="e">
        <f>ActionPrioritization!C46</f>
        <v>#REF!</v>
      </c>
      <c r="C44" s="172" t="e">
        <f>ActionPrioritization!D46</f>
        <v>#REF!</v>
      </c>
      <c r="D44" s="172" t="e">
        <f>ActionPrioritization!E46</f>
        <v>#REF!</v>
      </c>
      <c r="E44" s="172" t="str">
        <f>ActionPrioritization!F46</f>
        <v/>
      </c>
      <c r="F44" s="172" t="str">
        <f>ActionPrioritization!G46</f>
        <v/>
      </c>
      <c r="G44" s="172" t="str">
        <f>ActionPrioritization!H46</f>
        <v/>
      </c>
      <c r="H44" s="172">
        <f>ActionPrioritization!I46</f>
        <v>0</v>
      </c>
      <c r="I44" s="172">
        <f>ActionPrioritization!J46</f>
        <v>0</v>
      </c>
      <c r="J44" s="172">
        <f>ActionPrioritization!K46</f>
        <v>0</v>
      </c>
      <c r="K44" s="172">
        <f>ActionPrioritization!L46</f>
        <v>0</v>
      </c>
      <c r="L44" s="172" t="str">
        <f>ActionPrioritization!M46</f>
        <v/>
      </c>
      <c r="M44" s="172">
        <f>ActionPrioritization!N46</f>
        <v>0</v>
      </c>
      <c r="N44" s="172" t="e">
        <f>ActionPrioritization!O46</f>
        <v>#REF!</v>
      </c>
      <c r="O44" s="172" t="e">
        <f>ActionPrioritization!P46</f>
        <v>#REF!</v>
      </c>
      <c r="P44" s="172" t="e">
        <f>ActionPrioritization!Q46</f>
        <v>#REF!</v>
      </c>
      <c r="Q44" s="172" t="e">
        <f>ActionPrioritization!R46</f>
        <v>#REF!</v>
      </c>
      <c r="R44" s="172" t="str">
        <f>ActionPrioritization!S46</f>
        <v>Yes</v>
      </c>
      <c r="S44" s="172">
        <f>ActionPrioritization!T46</f>
        <v>0</v>
      </c>
      <c r="T44" s="172">
        <f>ActionPrioritization!U46</f>
        <v>0</v>
      </c>
      <c r="U44" s="172">
        <f>ActionPrioritization!V46</f>
        <v>0</v>
      </c>
      <c r="V44" s="172">
        <f>ActionPrioritization!W46</f>
        <v>0</v>
      </c>
      <c r="W44" s="172" t="str">
        <f>ActionPrioritization!X46</f>
        <v/>
      </c>
      <c r="X44" s="168" t="s">
        <v>288</v>
      </c>
      <c r="Y44" s="167"/>
      <c r="Z44" s="162"/>
      <c r="AA44" s="162"/>
      <c r="AB44" s="162"/>
      <c r="AC44" s="162"/>
    </row>
    <row r="45" spans="1:29" ht="0.75" customHeight="1" x14ac:dyDescent="0.25">
      <c r="A45" s="162"/>
      <c r="B45" s="172" t="e">
        <f>ActionPrioritization!C47</f>
        <v>#REF!</v>
      </c>
      <c r="C45" s="172" t="e">
        <f>ActionPrioritization!D47</f>
        <v>#REF!</v>
      </c>
      <c r="D45" s="172" t="e">
        <f>ActionPrioritization!E47</f>
        <v>#REF!</v>
      </c>
      <c r="E45" s="172" t="str">
        <f>ActionPrioritization!F47</f>
        <v/>
      </c>
      <c r="F45" s="172" t="str">
        <f>ActionPrioritization!G47</f>
        <v/>
      </c>
      <c r="G45" s="172" t="str">
        <f>ActionPrioritization!H47</f>
        <v/>
      </c>
      <c r="H45" s="172">
        <f>ActionPrioritization!I47</f>
        <v>0</v>
      </c>
      <c r="I45" s="172">
        <f>ActionPrioritization!J47</f>
        <v>0</v>
      </c>
      <c r="J45" s="172">
        <f>ActionPrioritization!K47</f>
        <v>0</v>
      </c>
      <c r="K45" s="172">
        <f>ActionPrioritization!L47</f>
        <v>0</v>
      </c>
      <c r="L45" s="172" t="str">
        <f>ActionPrioritization!M47</f>
        <v/>
      </c>
      <c r="M45" s="172">
        <f>ActionPrioritization!N47</f>
        <v>0</v>
      </c>
      <c r="N45" s="172" t="e">
        <f>ActionPrioritization!O47</f>
        <v>#REF!</v>
      </c>
      <c r="O45" s="172" t="e">
        <f>ActionPrioritization!P47</f>
        <v>#REF!</v>
      </c>
      <c r="P45" s="172" t="e">
        <f>ActionPrioritization!Q47</f>
        <v>#REF!</v>
      </c>
      <c r="Q45" s="172" t="e">
        <f>ActionPrioritization!R47</f>
        <v>#REF!</v>
      </c>
      <c r="R45" s="172" t="str">
        <f>ActionPrioritization!S47</f>
        <v>Yes</v>
      </c>
      <c r="S45" s="172">
        <f>ActionPrioritization!T47</f>
        <v>0</v>
      </c>
      <c r="T45" s="172">
        <f>ActionPrioritization!U47</f>
        <v>0</v>
      </c>
      <c r="U45" s="172">
        <f>ActionPrioritization!V47</f>
        <v>0</v>
      </c>
      <c r="V45" s="172">
        <f>ActionPrioritization!W47</f>
        <v>0</v>
      </c>
      <c r="W45" s="172" t="str">
        <f>ActionPrioritization!X47</f>
        <v/>
      </c>
      <c r="X45" s="168" t="s">
        <v>288</v>
      </c>
      <c r="Y45" s="167"/>
      <c r="Z45" s="162"/>
      <c r="AA45" s="162"/>
      <c r="AB45" s="162"/>
      <c r="AC45" s="162"/>
    </row>
    <row r="46" spans="1:29" ht="0.75" customHeight="1" x14ac:dyDescent="0.25">
      <c r="A46" s="162"/>
      <c r="B46" s="172" t="e">
        <f>ActionPrioritization!C48</f>
        <v>#REF!</v>
      </c>
      <c r="C46" s="172" t="e">
        <f>ActionPrioritization!D48</f>
        <v>#REF!</v>
      </c>
      <c r="D46" s="172" t="e">
        <f>ActionPrioritization!E48</f>
        <v>#REF!</v>
      </c>
      <c r="E46" s="172" t="str">
        <f>ActionPrioritization!F48</f>
        <v/>
      </c>
      <c r="F46" s="172" t="str">
        <f>ActionPrioritization!G48</f>
        <v/>
      </c>
      <c r="G46" s="172" t="str">
        <f>ActionPrioritization!H48</f>
        <v/>
      </c>
      <c r="H46" s="172">
        <f>ActionPrioritization!I48</f>
        <v>0</v>
      </c>
      <c r="I46" s="172">
        <f>ActionPrioritization!J48</f>
        <v>0</v>
      </c>
      <c r="J46" s="172">
        <f>ActionPrioritization!K48</f>
        <v>0</v>
      </c>
      <c r="K46" s="172">
        <f>ActionPrioritization!L48</f>
        <v>0</v>
      </c>
      <c r="L46" s="172" t="str">
        <f>ActionPrioritization!M48</f>
        <v/>
      </c>
      <c r="M46" s="172">
        <f>ActionPrioritization!N48</f>
        <v>0</v>
      </c>
      <c r="N46" s="172" t="e">
        <f>ActionPrioritization!O48</f>
        <v>#REF!</v>
      </c>
      <c r="O46" s="172" t="e">
        <f>ActionPrioritization!P48</f>
        <v>#REF!</v>
      </c>
      <c r="P46" s="172" t="e">
        <f>ActionPrioritization!Q48</f>
        <v>#REF!</v>
      </c>
      <c r="Q46" s="172" t="e">
        <f>ActionPrioritization!R48</f>
        <v>#REF!</v>
      </c>
      <c r="R46" s="172" t="str">
        <f>ActionPrioritization!S48</f>
        <v>Yes</v>
      </c>
      <c r="S46" s="172">
        <f>ActionPrioritization!T48</f>
        <v>0</v>
      </c>
      <c r="T46" s="172">
        <f>ActionPrioritization!U48</f>
        <v>0</v>
      </c>
      <c r="U46" s="172">
        <f>ActionPrioritization!V48</f>
        <v>0</v>
      </c>
      <c r="V46" s="172">
        <f>ActionPrioritization!W48</f>
        <v>0</v>
      </c>
      <c r="W46" s="172" t="str">
        <f>ActionPrioritization!X48</f>
        <v/>
      </c>
      <c r="X46" s="168" t="s">
        <v>288</v>
      </c>
      <c r="Y46" s="167"/>
      <c r="Z46" s="162"/>
      <c r="AA46" s="162"/>
      <c r="AB46" s="162"/>
      <c r="AC46" s="162"/>
    </row>
    <row r="47" spans="1:29" ht="0.75" customHeight="1" x14ac:dyDescent="0.25">
      <c r="A47" s="162"/>
      <c r="B47" s="172" t="e">
        <f>ActionPrioritization!C49</f>
        <v>#REF!</v>
      </c>
      <c r="C47" s="172" t="e">
        <f>ActionPrioritization!D49</f>
        <v>#REF!</v>
      </c>
      <c r="D47" s="172" t="e">
        <f>ActionPrioritization!E49</f>
        <v>#REF!</v>
      </c>
      <c r="E47" s="172" t="str">
        <f>ActionPrioritization!F49</f>
        <v/>
      </c>
      <c r="F47" s="172" t="str">
        <f>ActionPrioritization!G49</f>
        <v/>
      </c>
      <c r="G47" s="172" t="str">
        <f>ActionPrioritization!H49</f>
        <v/>
      </c>
      <c r="H47" s="172">
        <f>ActionPrioritization!I49</f>
        <v>0</v>
      </c>
      <c r="I47" s="172">
        <f>ActionPrioritization!J49</f>
        <v>0</v>
      </c>
      <c r="J47" s="172">
        <f>ActionPrioritization!K49</f>
        <v>0</v>
      </c>
      <c r="K47" s="172">
        <f>ActionPrioritization!L49</f>
        <v>0</v>
      </c>
      <c r="L47" s="172" t="str">
        <f>ActionPrioritization!M49</f>
        <v/>
      </c>
      <c r="M47" s="172">
        <f>ActionPrioritization!N49</f>
        <v>0</v>
      </c>
      <c r="N47" s="172" t="e">
        <f>ActionPrioritization!O49</f>
        <v>#REF!</v>
      </c>
      <c r="O47" s="172" t="e">
        <f>ActionPrioritization!P49</f>
        <v>#REF!</v>
      </c>
      <c r="P47" s="172" t="e">
        <f>ActionPrioritization!Q49</f>
        <v>#REF!</v>
      </c>
      <c r="Q47" s="172" t="e">
        <f>ActionPrioritization!R49</f>
        <v>#REF!</v>
      </c>
      <c r="R47" s="172" t="str">
        <f>ActionPrioritization!S49</f>
        <v>Yes</v>
      </c>
      <c r="S47" s="172">
        <f>ActionPrioritization!T49</f>
        <v>0</v>
      </c>
      <c r="T47" s="172">
        <f>ActionPrioritization!U49</f>
        <v>0</v>
      </c>
      <c r="U47" s="172">
        <f>ActionPrioritization!V49</f>
        <v>0</v>
      </c>
      <c r="V47" s="172">
        <f>ActionPrioritization!W49</f>
        <v>0</v>
      </c>
      <c r="W47" s="172" t="str">
        <f>ActionPrioritization!X49</f>
        <v/>
      </c>
      <c r="X47" s="168" t="s">
        <v>288</v>
      </c>
      <c r="Y47" s="167"/>
      <c r="Z47" s="162"/>
      <c r="AA47" s="162"/>
      <c r="AB47" s="162"/>
      <c r="AC47" s="162"/>
    </row>
    <row r="48" spans="1:29" ht="0.75" customHeight="1" x14ac:dyDescent="0.25">
      <c r="A48" s="162"/>
      <c r="B48" s="172" t="e">
        <f>ActionPrioritization!C50</f>
        <v>#REF!</v>
      </c>
      <c r="C48" s="172" t="e">
        <f>ActionPrioritization!D50</f>
        <v>#REF!</v>
      </c>
      <c r="D48" s="172" t="e">
        <f>ActionPrioritization!E50</f>
        <v>#REF!</v>
      </c>
      <c r="E48" s="172" t="str">
        <f>ActionPrioritization!F50</f>
        <v/>
      </c>
      <c r="F48" s="172" t="str">
        <f>ActionPrioritization!G50</f>
        <v/>
      </c>
      <c r="G48" s="172" t="str">
        <f>ActionPrioritization!H50</f>
        <v/>
      </c>
      <c r="H48" s="172">
        <f>ActionPrioritization!I50</f>
        <v>0</v>
      </c>
      <c r="I48" s="172">
        <f>ActionPrioritization!J50</f>
        <v>0</v>
      </c>
      <c r="J48" s="172">
        <f>ActionPrioritization!K50</f>
        <v>0</v>
      </c>
      <c r="K48" s="172">
        <f>ActionPrioritization!L50</f>
        <v>0</v>
      </c>
      <c r="L48" s="172" t="str">
        <f>ActionPrioritization!M50</f>
        <v/>
      </c>
      <c r="M48" s="172">
        <f>ActionPrioritization!N50</f>
        <v>0</v>
      </c>
      <c r="N48" s="172" t="e">
        <f>ActionPrioritization!O50</f>
        <v>#REF!</v>
      </c>
      <c r="O48" s="172" t="e">
        <f>ActionPrioritization!P50</f>
        <v>#REF!</v>
      </c>
      <c r="P48" s="172" t="e">
        <f>ActionPrioritization!Q50</f>
        <v>#REF!</v>
      </c>
      <c r="Q48" s="172" t="e">
        <f>ActionPrioritization!R50</f>
        <v>#REF!</v>
      </c>
      <c r="R48" s="172" t="str">
        <f>ActionPrioritization!S50</f>
        <v>Yes</v>
      </c>
      <c r="S48" s="172">
        <f>ActionPrioritization!T50</f>
        <v>0</v>
      </c>
      <c r="T48" s="172">
        <f>ActionPrioritization!U50</f>
        <v>0</v>
      </c>
      <c r="U48" s="172">
        <f>ActionPrioritization!V50</f>
        <v>0</v>
      </c>
      <c r="V48" s="172">
        <f>ActionPrioritization!W50</f>
        <v>0</v>
      </c>
      <c r="W48" s="172" t="str">
        <f>ActionPrioritization!X50</f>
        <v/>
      </c>
      <c r="X48" s="168" t="s">
        <v>288</v>
      </c>
      <c r="Y48" s="167"/>
      <c r="Z48" s="162"/>
      <c r="AA48" s="162"/>
      <c r="AB48" s="162"/>
      <c r="AC48" s="162"/>
    </row>
    <row r="49" spans="1:29" ht="0.75" customHeight="1" x14ac:dyDescent="0.25">
      <c r="A49" s="162"/>
      <c r="B49" s="172" t="e">
        <f>ActionPrioritization!C51</f>
        <v>#REF!</v>
      </c>
      <c r="C49" s="172" t="e">
        <f>ActionPrioritization!D51</f>
        <v>#REF!</v>
      </c>
      <c r="D49" s="172" t="e">
        <f>ActionPrioritization!E51</f>
        <v>#REF!</v>
      </c>
      <c r="E49" s="172" t="str">
        <f>ActionPrioritization!F51</f>
        <v/>
      </c>
      <c r="F49" s="172" t="str">
        <f>ActionPrioritization!G51</f>
        <v/>
      </c>
      <c r="G49" s="172" t="str">
        <f>ActionPrioritization!H51</f>
        <v/>
      </c>
      <c r="H49" s="172">
        <f>ActionPrioritization!I51</f>
        <v>0</v>
      </c>
      <c r="I49" s="172">
        <f>ActionPrioritization!J51</f>
        <v>0</v>
      </c>
      <c r="J49" s="172">
        <f>ActionPrioritization!K51</f>
        <v>0</v>
      </c>
      <c r="K49" s="172">
        <f>ActionPrioritization!L51</f>
        <v>0</v>
      </c>
      <c r="L49" s="172" t="str">
        <f>ActionPrioritization!M51</f>
        <v/>
      </c>
      <c r="M49" s="172">
        <f>ActionPrioritization!N51</f>
        <v>0</v>
      </c>
      <c r="N49" s="172" t="e">
        <f>ActionPrioritization!O51</f>
        <v>#REF!</v>
      </c>
      <c r="O49" s="172" t="e">
        <f>ActionPrioritization!P51</f>
        <v>#REF!</v>
      </c>
      <c r="P49" s="172" t="e">
        <f>ActionPrioritization!Q51</f>
        <v>#REF!</v>
      </c>
      <c r="Q49" s="172" t="e">
        <f>ActionPrioritization!R51</f>
        <v>#REF!</v>
      </c>
      <c r="R49" s="172" t="str">
        <f>ActionPrioritization!S51</f>
        <v>Yes</v>
      </c>
      <c r="S49" s="172">
        <f>ActionPrioritization!T51</f>
        <v>0</v>
      </c>
      <c r="T49" s="172">
        <f>ActionPrioritization!U51</f>
        <v>0</v>
      </c>
      <c r="U49" s="172">
        <f>ActionPrioritization!V51</f>
        <v>0</v>
      </c>
      <c r="V49" s="172">
        <f>ActionPrioritization!W51</f>
        <v>0</v>
      </c>
      <c r="W49" s="172" t="str">
        <f>ActionPrioritization!X51</f>
        <v/>
      </c>
      <c r="X49" s="168" t="s">
        <v>288</v>
      </c>
      <c r="Y49" s="167"/>
      <c r="Z49" s="162"/>
      <c r="AA49" s="162"/>
      <c r="AB49" s="162"/>
      <c r="AC49" s="162"/>
    </row>
    <row r="50" spans="1:29" ht="0.75" customHeight="1" x14ac:dyDescent="0.25">
      <c r="A50" s="162"/>
      <c r="B50" s="172" t="e">
        <f>ActionPrioritization!C52</f>
        <v>#REF!</v>
      </c>
      <c r="C50" s="172" t="e">
        <f>ActionPrioritization!D52</f>
        <v>#REF!</v>
      </c>
      <c r="D50" s="172" t="e">
        <f>ActionPrioritization!E52</f>
        <v>#REF!</v>
      </c>
      <c r="E50" s="172" t="str">
        <f>ActionPrioritization!F52</f>
        <v/>
      </c>
      <c r="F50" s="172" t="str">
        <f>ActionPrioritization!G52</f>
        <v/>
      </c>
      <c r="G50" s="172" t="str">
        <f>ActionPrioritization!H52</f>
        <v/>
      </c>
      <c r="H50" s="172">
        <f>ActionPrioritization!I52</f>
        <v>0</v>
      </c>
      <c r="I50" s="172">
        <f>ActionPrioritization!J52</f>
        <v>0</v>
      </c>
      <c r="J50" s="172">
        <f>ActionPrioritization!K52</f>
        <v>0</v>
      </c>
      <c r="K50" s="172">
        <f>ActionPrioritization!L52</f>
        <v>0</v>
      </c>
      <c r="L50" s="172" t="str">
        <f>ActionPrioritization!M52</f>
        <v/>
      </c>
      <c r="M50" s="172">
        <f>ActionPrioritization!N52</f>
        <v>0</v>
      </c>
      <c r="N50" s="172" t="e">
        <f>ActionPrioritization!O52</f>
        <v>#REF!</v>
      </c>
      <c r="O50" s="172" t="e">
        <f>ActionPrioritization!P52</f>
        <v>#REF!</v>
      </c>
      <c r="P50" s="172" t="e">
        <f>ActionPrioritization!Q52</f>
        <v>#REF!</v>
      </c>
      <c r="Q50" s="172" t="e">
        <f>ActionPrioritization!R52</f>
        <v>#REF!</v>
      </c>
      <c r="R50" s="172" t="str">
        <f>ActionPrioritization!S52</f>
        <v>Yes</v>
      </c>
      <c r="S50" s="172">
        <f>ActionPrioritization!T52</f>
        <v>0</v>
      </c>
      <c r="T50" s="172">
        <f>ActionPrioritization!U52</f>
        <v>0</v>
      </c>
      <c r="U50" s="172">
        <f>ActionPrioritization!V52</f>
        <v>0</v>
      </c>
      <c r="V50" s="172">
        <f>ActionPrioritization!W52</f>
        <v>0</v>
      </c>
      <c r="W50" s="172" t="str">
        <f>ActionPrioritization!X52</f>
        <v/>
      </c>
      <c r="X50" s="168" t="s">
        <v>288</v>
      </c>
      <c r="Y50" s="167"/>
      <c r="Z50" s="162"/>
      <c r="AA50" s="162"/>
      <c r="AB50" s="162"/>
      <c r="AC50" s="162"/>
    </row>
    <row r="51" spans="1:29" ht="0.75" customHeight="1" x14ac:dyDescent="0.25">
      <c r="A51" s="162"/>
      <c r="B51" s="172" t="e">
        <f>ActionPrioritization!C53</f>
        <v>#REF!</v>
      </c>
      <c r="C51" s="172" t="e">
        <f>ActionPrioritization!D53</f>
        <v>#REF!</v>
      </c>
      <c r="D51" s="172" t="e">
        <f>ActionPrioritization!E53</f>
        <v>#REF!</v>
      </c>
      <c r="E51" s="172" t="str">
        <f>ActionPrioritization!F53</f>
        <v/>
      </c>
      <c r="F51" s="172" t="str">
        <f>ActionPrioritization!G53</f>
        <v/>
      </c>
      <c r="G51" s="172" t="str">
        <f>ActionPrioritization!H53</f>
        <v/>
      </c>
      <c r="H51" s="172">
        <f>ActionPrioritization!I53</f>
        <v>0</v>
      </c>
      <c r="I51" s="172">
        <f>ActionPrioritization!J53</f>
        <v>0</v>
      </c>
      <c r="J51" s="172">
        <f>ActionPrioritization!K53</f>
        <v>0</v>
      </c>
      <c r="K51" s="172">
        <f>ActionPrioritization!L53</f>
        <v>0</v>
      </c>
      <c r="L51" s="172" t="str">
        <f>ActionPrioritization!M53</f>
        <v/>
      </c>
      <c r="M51" s="172">
        <f>ActionPrioritization!N53</f>
        <v>0</v>
      </c>
      <c r="N51" s="172" t="e">
        <f>ActionPrioritization!O53</f>
        <v>#REF!</v>
      </c>
      <c r="O51" s="172" t="e">
        <f>ActionPrioritization!P53</f>
        <v>#REF!</v>
      </c>
      <c r="P51" s="172" t="e">
        <f>ActionPrioritization!Q53</f>
        <v>#REF!</v>
      </c>
      <c r="Q51" s="172" t="e">
        <f>ActionPrioritization!R53</f>
        <v>#REF!</v>
      </c>
      <c r="R51" s="172" t="str">
        <f>ActionPrioritization!S53</f>
        <v>Yes</v>
      </c>
      <c r="S51" s="172">
        <f>ActionPrioritization!T53</f>
        <v>0</v>
      </c>
      <c r="T51" s="172">
        <f>ActionPrioritization!U53</f>
        <v>0</v>
      </c>
      <c r="U51" s="172">
        <f>ActionPrioritization!V53</f>
        <v>0</v>
      </c>
      <c r="V51" s="172">
        <f>ActionPrioritization!W53</f>
        <v>0</v>
      </c>
      <c r="W51" s="172" t="str">
        <f>ActionPrioritization!X53</f>
        <v/>
      </c>
      <c r="X51" s="168" t="s">
        <v>288</v>
      </c>
      <c r="Y51" s="167"/>
      <c r="Z51" s="162"/>
      <c r="AA51" s="162"/>
      <c r="AB51" s="162"/>
      <c r="AC51" s="162"/>
    </row>
    <row r="52" spans="1:29" ht="0.75" customHeight="1" x14ac:dyDescent="0.25">
      <c r="A52" s="162"/>
      <c r="B52" s="172" t="e">
        <f>ActionPrioritization!C54</f>
        <v>#REF!</v>
      </c>
      <c r="C52" s="172" t="e">
        <f>ActionPrioritization!D54</f>
        <v>#REF!</v>
      </c>
      <c r="D52" s="172" t="e">
        <f>ActionPrioritization!E54</f>
        <v>#REF!</v>
      </c>
      <c r="E52" s="172" t="str">
        <f>ActionPrioritization!F54</f>
        <v/>
      </c>
      <c r="F52" s="172" t="str">
        <f>ActionPrioritization!G54</f>
        <v/>
      </c>
      <c r="G52" s="172" t="str">
        <f>ActionPrioritization!H54</f>
        <v/>
      </c>
      <c r="H52" s="172">
        <f>ActionPrioritization!I54</f>
        <v>0</v>
      </c>
      <c r="I52" s="172">
        <f>ActionPrioritization!J54</f>
        <v>0</v>
      </c>
      <c r="J52" s="172">
        <f>ActionPrioritization!K54</f>
        <v>0</v>
      </c>
      <c r="K52" s="172">
        <f>ActionPrioritization!L54</f>
        <v>0</v>
      </c>
      <c r="L52" s="172" t="str">
        <f>ActionPrioritization!M54</f>
        <v/>
      </c>
      <c r="M52" s="172">
        <f>ActionPrioritization!N54</f>
        <v>0</v>
      </c>
      <c r="N52" s="172" t="e">
        <f>ActionPrioritization!O54</f>
        <v>#REF!</v>
      </c>
      <c r="O52" s="172" t="e">
        <f>ActionPrioritization!P54</f>
        <v>#REF!</v>
      </c>
      <c r="P52" s="172" t="e">
        <f>ActionPrioritization!Q54</f>
        <v>#REF!</v>
      </c>
      <c r="Q52" s="172" t="e">
        <f>ActionPrioritization!R54</f>
        <v>#REF!</v>
      </c>
      <c r="R52" s="172" t="str">
        <f>ActionPrioritization!S54</f>
        <v>Yes</v>
      </c>
      <c r="S52" s="172">
        <f>ActionPrioritization!T54</f>
        <v>0</v>
      </c>
      <c r="T52" s="172">
        <f>ActionPrioritization!U54</f>
        <v>0</v>
      </c>
      <c r="U52" s="172">
        <f>ActionPrioritization!V54</f>
        <v>0</v>
      </c>
      <c r="V52" s="172">
        <f>ActionPrioritization!W54</f>
        <v>0</v>
      </c>
      <c r="W52" s="172" t="str">
        <f>ActionPrioritization!X54</f>
        <v/>
      </c>
      <c r="X52" s="168" t="s">
        <v>288</v>
      </c>
      <c r="Y52" s="167"/>
      <c r="Z52" s="162"/>
      <c r="AA52" s="162"/>
      <c r="AB52" s="162"/>
      <c r="AC52" s="162"/>
    </row>
    <row r="53" spans="1:29" ht="0.75" customHeight="1" x14ac:dyDescent="0.25">
      <c r="A53" s="162"/>
      <c r="B53" s="172" t="e">
        <f>ActionPrioritization!C55</f>
        <v>#REF!</v>
      </c>
      <c r="C53" s="172" t="e">
        <f>ActionPrioritization!D55</f>
        <v>#REF!</v>
      </c>
      <c r="D53" s="172" t="e">
        <f>ActionPrioritization!E55</f>
        <v>#REF!</v>
      </c>
      <c r="E53" s="172" t="str">
        <f>ActionPrioritization!F55</f>
        <v/>
      </c>
      <c r="F53" s="172" t="str">
        <f>ActionPrioritization!G55</f>
        <v/>
      </c>
      <c r="G53" s="172" t="str">
        <f>ActionPrioritization!H55</f>
        <v/>
      </c>
      <c r="H53" s="172">
        <f>ActionPrioritization!I55</f>
        <v>0</v>
      </c>
      <c r="I53" s="172">
        <f>ActionPrioritization!J55</f>
        <v>0</v>
      </c>
      <c r="J53" s="172">
        <f>ActionPrioritization!K55</f>
        <v>0</v>
      </c>
      <c r="K53" s="172">
        <f>ActionPrioritization!L55</f>
        <v>0</v>
      </c>
      <c r="L53" s="172" t="str">
        <f>ActionPrioritization!M55</f>
        <v/>
      </c>
      <c r="M53" s="172">
        <f>ActionPrioritization!N55</f>
        <v>0</v>
      </c>
      <c r="N53" s="172" t="e">
        <f>ActionPrioritization!O55</f>
        <v>#REF!</v>
      </c>
      <c r="O53" s="172" t="e">
        <f>ActionPrioritization!P55</f>
        <v>#REF!</v>
      </c>
      <c r="P53" s="172" t="e">
        <f>ActionPrioritization!Q55</f>
        <v>#REF!</v>
      </c>
      <c r="Q53" s="172" t="e">
        <f>ActionPrioritization!R55</f>
        <v>#REF!</v>
      </c>
      <c r="R53" s="172" t="str">
        <f>ActionPrioritization!S55</f>
        <v>Yes</v>
      </c>
      <c r="S53" s="172">
        <f>ActionPrioritization!T55</f>
        <v>0</v>
      </c>
      <c r="T53" s="172">
        <f>ActionPrioritization!U55</f>
        <v>0</v>
      </c>
      <c r="U53" s="172">
        <f>ActionPrioritization!V55</f>
        <v>0</v>
      </c>
      <c r="V53" s="172">
        <f>ActionPrioritization!W55</f>
        <v>0</v>
      </c>
      <c r="W53" s="172" t="str">
        <f>ActionPrioritization!X55</f>
        <v/>
      </c>
      <c r="X53" s="168" t="s">
        <v>288</v>
      </c>
      <c r="Y53" s="167"/>
      <c r="Z53" s="162"/>
      <c r="AA53" s="162"/>
      <c r="AB53" s="162"/>
      <c r="AC53" s="162"/>
    </row>
    <row r="54" spans="1:29" ht="0.75" customHeight="1" x14ac:dyDescent="0.25">
      <c r="A54" s="162"/>
      <c r="B54" s="172" t="e">
        <f>ActionPrioritization!C56</f>
        <v>#REF!</v>
      </c>
      <c r="C54" s="172" t="e">
        <f>ActionPrioritization!D56</f>
        <v>#REF!</v>
      </c>
      <c r="D54" s="172" t="e">
        <f>ActionPrioritization!E56</f>
        <v>#REF!</v>
      </c>
      <c r="E54" s="172" t="str">
        <f>ActionPrioritization!F56</f>
        <v/>
      </c>
      <c r="F54" s="172" t="str">
        <f>ActionPrioritization!G56</f>
        <v/>
      </c>
      <c r="G54" s="172" t="str">
        <f>ActionPrioritization!H56</f>
        <v/>
      </c>
      <c r="H54" s="172">
        <f>ActionPrioritization!I56</f>
        <v>0</v>
      </c>
      <c r="I54" s="172">
        <f>ActionPrioritization!J56</f>
        <v>0</v>
      </c>
      <c r="J54" s="172">
        <f>ActionPrioritization!K56</f>
        <v>0</v>
      </c>
      <c r="K54" s="172">
        <f>ActionPrioritization!L56</f>
        <v>0</v>
      </c>
      <c r="L54" s="172" t="str">
        <f>ActionPrioritization!M56</f>
        <v/>
      </c>
      <c r="M54" s="172">
        <f>ActionPrioritization!N56</f>
        <v>0</v>
      </c>
      <c r="N54" s="172" t="e">
        <f>ActionPrioritization!O56</f>
        <v>#REF!</v>
      </c>
      <c r="O54" s="172" t="e">
        <f>ActionPrioritization!P56</f>
        <v>#REF!</v>
      </c>
      <c r="P54" s="172" t="e">
        <f>ActionPrioritization!Q56</f>
        <v>#REF!</v>
      </c>
      <c r="Q54" s="172" t="e">
        <f>ActionPrioritization!R56</f>
        <v>#REF!</v>
      </c>
      <c r="R54" s="172" t="str">
        <f>ActionPrioritization!S56</f>
        <v>Yes</v>
      </c>
      <c r="S54" s="172">
        <f>ActionPrioritization!T56</f>
        <v>0</v>
      </c>
      <c r="T54" s="172">
        <f>ActionPrioritization!U56</f>
        <v>0</v>
      </c>
      <c r="U54" s="172">
        <f>ActionPrioritization!V56</f>
        <v>0</v>
      </c>
      <c r="V54" s="172">
        <f>ActionPrioritization!W56</f>
        <v>0</v>
      </c>
      <c r="W54" s="172" t="str">
        <f>ActionPrioritization!X56</f>
        <v/>
      </c>
      <c r="X54" s="168" t="s">
        <v>288</v>
      </c>
      <c r="Y54" s="167"/>
      <c r="Z54" s="162"/>
      <c r="AA54" s="162"/>
      <c r="AB54" s="162"/>
      <c r="AC54" s="162"/>
    </row>
    <row r="55" spans="1:29" ht="0.75" customHeight="1" x14ac:dyDescent="0.25">
      <c r="A55" s="162"/>
      <c r="B55" s="172" t="e">
        <f>ActionPrioritization!C57</f>
        <v>#REF!</v>
      </c>
      <c r="C55" s="172" t="e">
        <f>ActionPrioritization!D57</f>
        <v>#REF!</v>
      </c>
      <c r="D55" s="172" t="e">
        <f>ActionPrioritization!E57</f>
        <v>#REF!</v>
      </c>
      <c r="E55" s="172" t="str">
        <f>ActionPrioritization!F57</f>
        <v/>
      </c>
      <c r="F55" s="172" t="str">
        <f>ActionPrioritization!G57</f>
        <v/>
      </c>
      <c r="G55" s="172" t="str">
        <f>ActionPrioritization!H57</f>
        <v/>
      </c>
      <c r="H55" s="172">
        <f>ActionPrioritization!I57</f>
        <v>0</v>
      </c>
      <c r="I55" s="172">
        <f>ActionPrioritization!J57</f>
        <v>0</v>
      </c>
      <c r="J55" s="172">
        <f>ActionPrioritization!K57</f>
        <v>0</v>
      </c>
      <c r="K55" s="172">
        <f>ActionPrioritization!L57</f>
        <v>0</v>
      </c>
      <c r="L55" s="172" t="str">
        <f>ActionPrioritization!M57</f>
        <v/>
      </c>
      <c r="M55" s="172">
        <f>ActionPrioritization!N57</f>
        <v>0</v>
      </c>
      <c r="N55" s="172" t="e">
        <f>ActionPrioritization!O57</f>
        <v>#REF!</v>
      </c>
      <c r="O55" s="172" t="e">
        <f>ActionPrioritization!P57</f>
        <v>#REF!</v>
      </c>
      <c r="P55" s="172" t="e">
        <f>ActionPrioritization!Q57</f>
        <v>#REF!</v>
      </c>
      <c r="Q55" s="172" t="e">
        <f>ActionPrioritization!R57</f>
        <v>#REF!</v>
      </c>
      <c r="R55" s="172" t="str">
        <f>ActionPrioritization!S57</f>
        <v>Yes</v>
      </c>
      <c r="S55" s="172">
        <f>ActionPrioritization!T57</f>
        <v>0</v>
      </c>
      <c r="T55" s="172">
        <f>ActionPrioritization!U57</f>
        <v>0</v>
      </c>
      <c r="U55" s="172">
        <f>ActionPrioritization!V57</f>
        <v>0</v>
      </c>
      <c r="V55" s="172">
        <f>ActionPrioritization!W57</f>
        <v>0</v>
      </c>
      <c r="W55" s="172" t="str">
        <f>ActionPrioritization!X57</f>
        <v/>
      </c>
      <c r="X55" s="168" t="s">
        <v>288</v>
      </c>
      <c r="Y55" s="167"/>
      <c r="Z55" s="162"/>
      <c r="AA55" s="162"/>
      <c r="AB55" s="162"/>
      <c r="AC55" s="162"/>
    </row>
    <row r="56" spans="1:29" ht="0.75" customHeight="1" x14ac:dyDescent="0.25">
      <c r="A56" s="162"/>
      <c r="B56" s="172" t="e">
        <f>ActionPrioritization!C58</f>
        <v>#REF!</v>
      </c>
      <c r="C56" s="172" t="e">
        <f>ActionPrioritization!D58</f>
        <v>#REF!</v>
      </c>
      <c r="D56" s="172" t="e">
        <f>ActionPrioritization!E58</f>
        <v>#REF!</v>
      </c>
      <c r="E56" s="172" t="str">
        <f>ActionPrioritization!F58</f>
        <v/>
      </c>
      <c r="F56" s="172" t="str">
        <f>ActionPrioritization!G58</f>
        <v/>
      </c>
      <c r="G56" s="172" t="str">
        <f>ActionPrioritization!H58</f>
        <v/>
      </c>
      <c r="H56" s="172">
        <f>ActionPrioritization!I58</f>
        <v>0</v>
      </c>
      <c r="I56" s="172">
        <f>ActionPrioritization!J58</f>
        <v>0</v>
      </c>
      <c r="J56" s="172">
        <f>ActionPrioritization!K58</f>
        <v>0</v>
      </c>
      <c r="K56" s="172">
        <f>ActionPrioritization!L58</f>
        <v>0</v>
      </c>
      <c r="L56" s="172" t="str">
        <f>ActionPrioritization!M58</f>
        <v/>
      </c>
      <c r="M56" s="172">
        <f>ActionPrioritization!N58</f>
        <v>0</v>
      </c>
      <c r="N56" s="172" t="e">
        <f>ActionPrioritization!O58</f>
        <v>#REF!</v>
      </c>
      <c r="O56" s="172" t="e">
        <f>ActionPrioritization!P58</f>
        <v>#REF!</v>
      </c>
      <c r="P56" s="172" t="e">
        <f>ActionPrioritization!Q58</f>
        <v>#REF!</v>
      </c>
      <c r="Q56" s="172" t="e">
        <f>ActionPrioritization!R58</f>
        <v>#REF!</v>
      </c>
      <c r="R56" s="172" t="str">
        <f>ActionPrioritization!S58</f>
        <v>Yes</v>
      </c>
      <c r="S56" s="172">
        <f>ActionPrioritization!T58</f>
        <v>0</v>
      </c>
      <c r="T56" s="172">
        <f>ActionPrioritization!U58</f>
        <v>0</v>
      </c>
      <c r="U56" s="172">
        <f>ActionPrioritization!V58</f>
        <v>0</v>
      </c>
      <c r="V56" s="172">
        <f>ActionPrioritization!W58</f>
        <v>0</v>
      </c>
      <c r="W56" s="172" t="str">
        <f>ActionPrioritization!X58</f>
        <v/>
      </c>
      <c r="X56" s="168" t="s">
        <v>288</v>
      </c>
      <c r="Y56" s="167"/>
      <c r="Z56" s="162"/>
      <c r="AA56" s="162"/>
      <c r="AB56" s="162"/>
      <c r="AC56" s="162"/>
    </row>
    <row r="57" spans="1:29" ht="0.75" customHeight="1" x14ac:dyDescent="0.25">
      <c r="A57" s="162"/>
      <c r="B57" s="172" t="e">
        <f>ActionPrioritization!C59</f>
        <v>#REF!</v>
      </c>
      <c r="C57" s="172" t="e">
        <f>ActionPrioritization!D59</f>
        <v>#REF!</v>
      </c>
      <c r="D57" s="172" t="e">
        <f>ActionPrioritization!E59</f>
        <v>#REF!</v>
      </c>
      <c r="E57" s="172" t="str">
        <f>ActionPrioritization!F59</f>
        <v/>
      </c>
      <c r="F57" s="172" t="str">
        <f>ActionPrioritization!G59</f>
        <v/>
      </c>
      <c r="G57" s="172" t="str">
        <f>ActionPrioritization!H59</f>
        <v/>
      </c>
      <c r="H57" s="172">
        <f>ActionPrioritization!I59</f>
        <v>0</v>
      </c>
      <c r="I57" s="172">
        <f>ActionPrioritization!J59</f>
        <v>0</v>
      </c>
      <c r="J57" s="172">
        <f>ActionPrioritization!K59</f>
        <v>0</v>
      </c>
      <c r="K57" s="172">
        <f>ActionPrioritization!L59</f>
        <v>0</v>
      </c>
      <c r="L57" s="172" t="str">
        <f>ActionPrioritization!M59</f>
        <v/>
      </c>
      <c r="M57" s="172">
        <f>ActionPrioritization!N59</f>
        <v>0</v>
      </c>
      <c r="N57" s="172" t="e">
        <f>ActionPrioritization!O59</f>
        <v>#REF!</v>
      </c>
      <c r="O57" s="172" t="e">
        <f>ActionPrioritization!P59</f>
        <v>#REF!</v>
      </c>
      <c r="P57" s="172" t="e">
        <f>ActionPrioritization!Q59</f>
        <v>#REF!</v>
      </c>
      <c r="Q57" s="172" t="e">
        <f>ActionPrioritization!R59</f>
        <v>#REF!</v>
      </c>
      <c r="R57" s="172" t="str">
        <f>ActionPrioritization!S59</f>
        <v>Yes</v>
      </c>
      <c r="S57" s="172">
        <f>ActionPrioritization!T59</f>
        <v>0</v>
      </c>
      <c r="T57" s="172">
        <f>ActionPrioritization!U59</f>
        <v>0</v>
      </c>
      <c r="U57" s="172">
        <f>ActionPrioritization!V59</f>
        <v>0</v>
      </c>
      <c r="V57" s="172">
        <f>ActionPrioritization!W59</f>
        <v>0</v>
      </c>
      <c r="W57" s="172" t="str">
        <f>ActionPrioritization!X59</f>
        <v/>
      </c>
      <c r="X57" s="168" t="s">
        <v>288</v>
      </c>
      <c r="Y57" s="167"/>
      <c r="Z57" s="162"/>
      <c r="AA57" s="162"/>
      <c r="AB57" s="162"/>
      <c r="AC57" s="162"/>
    </row>
    <row r="58" spans="1:29" ht="0.75" customHeight="1" x14ac:dyDescent="0.25">
      <c r="A58" s="162"/>
      <c r="B58" s="172" t="e">
        <f>ActionPrioritization!C60</f>
        <v>#REF!</v>
      </c>
      <c r="C58" s="172" t="e">
        <f>ActionPrioritization!D60</f>
        <v>#REF!</v>
      </c>
      <c r="D58" s="172" t="e">
        <f>ActionPrioritization!E60</f>
        <v>#REF!</v>
      </c>
      <c r="E58" s="172" t="str">
        <f>ActionPrioritization!F60</f>
        <v/>
      </c>
      <c r="F58" s="172" t="str">
        <f>ActionPrioritization!G60</f>
        <v/>
      </c>
      <c r="G58" s="172" t="str">
        <f>ActionPrioritization!H60</f>
        <v/>
      </c>
      <c r="H58" s="172">
        <f>ActionPrioritization!I60</f>
        <v>0</v>
      </c>
      <c r="I58" s="172">
        <f>ActionPrioritization!J60</f>
        <v>0</v>
      </c>
      <c r="J58" s="172">
        <f>ActionPrioritization!K60</f>
        <v>0</v>
      </c>
      <c r="K58" s="172">
        <f>ActionPrioritization!L60</f>
        <v>0</v>
      </c>
      <c r="L58" s="172" t="str">
        <f>ActionPrioritization!M60</f>
        <v/>
      </c>
      <c r="M58" s="172">
        <f>ActionPrioritization!N60</f>
        <v>0</v>
      </c>
      <c r="N58" s="172" t="e">
        <f>ActionPrioritization!O60</f>
        <v>#REF!</v>
      </c>
      <c r="O58" s="172" t="e">
        <f>ActionPrioritization!P60</f>
        <v>#REF!</v>
      </c>
      <c r="P58" s="172" t="e">
        <f>ActionPrioritization!Q60</f>
        <v>#REF!</v>
      </c>
      <c r="Q58" s="172" t="e">
        <f>ActionPrioritization!R60</f>
        <v>#REF!</v>
      </c>
      <c r="R58" s="172" t="str">
        <f>ActionPrioritization!S60</f>
        <v>Yes</v>
      </c>
      <c r="S58" s="172">
        <f>ActionPrioritization!T60</f>
        <v>0</v>
      </c>
      <c r="T58" s="172">
        <f>ActionPrioritization!U60</f>
        <v>0</v>
      </c>
      <c r="U58" s="172">
        <f>ActionPrioritization!V60</f>
        <v>0</v>
      </c>
      <c r="V58" s="172">
        <f>ActionPrioritization!W60</f>
        <v>0</v>
      </c>
      <c r="W58" s="172" t="str">
        <f>ActionPrioritization!X60</f>
        <v/>
      </c>
      <c r="X58" s="168" t="s">
        <v>288</v>
      </c>
      <c r="Y58" s="167"/>
      <c r="Z58" s="162"/>
      <c r="AA58" s="162"/>
      <c r="AB58" s="162"/>
      <c r="AC58" s="162"/>
    </row>
    <row r="59" spans="1:29" ht="0.75" customHeight="1" x14ac:dyDescent="0.25">
      <c r="A59" s="162"/>
      <c r="B59" s="172" t="e">
        <f>ActionPrioritization!C61</f>
        <v>#REF!</v>
      </c>
      <c r="C59" s="172" t="e">
        <f>ActionPrioritization!D61</f>
        <v>#REF!</v>
      </c>
      <c r="D59" s="172" t="e">
        <f>ActionPrioritization!E61</f>
        <v>#REF!</v>
      </c>
      <c r="E59" s="172" t="str">
        <f>ActionPrioritization!F61</f>
        <v/>
      </c>
      <c r="F59" s="172" t="str">
        <f>ActionPrioritization!G61</f>
        <v/>
      </c>
      <c r="G59" s="172" t="str">
        <f>ActionPrioritization!H61</f>
        <v/>
      </c>
      <c r="H59" s="172">
        <f>ActionPrioritization!I61</f>
        <v>0</v>
      </c>
      <c r="I59" s="172">
        <f>ActionPrioritization!J61</f>
        <v>0</v>
      </c>
      <c r="J59" s="172">
        <f>ActionPrioritization!K61</f>
        <v>0</v>
      </c>
      <c r="K59" s="172">
        <f>ActionPrioritization!L61</f>
        <v>0</v>
      </c>
      <c r="L59" s="172" t="str">
        <f>ActionPrioritization!M61</f>
        <v/>
      </c>
      <c r="M59" s="172">
        <f>ActionPrioritization!N61</f>
        <v>0</v>
      </c>
      <c r="N59" s="172" t="e">
        <f>ActionPrioritization!O61</f>
        <v>#REF!</v>
      </c>
      <c r="O59" s="172" t="e">
        <f>ActionPrioritization!P61</f>
        <v>#REF!</v>
      </c>
      <c r="P59" s="172" t="e">
        <f>ActionPrioritization!Q61</f>
        <v>#REF!</v>
      </c>
      <c r="Q59" s="172" t="e">
        <f>ActionPrioritization!R61</f>
        <v>#REF!</v>
      </c>
      <c r="R59" s="172" t="str">
        <f>ActionPrioritization!S61</f>
        <v>Yes</v>
      </c>
      <c r="S59" s="172">
        <f>ActionPrioritization!T61</f>
        <v>0</v>
      </c>
      <c r="T59" s="172">
        <f>ActionPrioritization!U61</f>
        <v>0</v>
      </c>
      <c r="U59" s="172">
        <f>ActionPrioritization!V61</f>
        <v>0</v>
      </c>
      <c r="V59" s="172">
        <f>ActionPrioritization!W61</f>
        <v>0</v>
      </c>
      <c r="W59" s="172" t="str">
        <f>ActionPrioritization!X61</f>
        <v/>
      </c>
      <c r="X59" s="168" t="s">
        <v>288</v>
      </c>
      <c r="Y59" s="167"/>
      <c r="Z59" s="162"/>
      <c r="AA59" s="162"/>
      <c r="AB59" s="162"/>
      <c r="AC59" s="162"/>
    </row>
    <row r="60" spans="1:29" ht="0.75" customHeight="1" x14ac:dyDescent="0.25">
      <c r="A60" s="162"/>
      <c r="B60" s="172" t="e">
        <f>ActionPrioritization!C62</f>
        <v>#REF!</v>
      </c>
      <c r="C60" s="172" t="e">
        <f>ActionPrioritization!D62</f>
        <v>#REF!</v>
      </c>
      <c r="D60" s="172" t="e">
        <f>ActionPrioritization!E62</f>
        <v>#REF!</v>
      </c>
      <c r="E60" s="172" t="str">
        <f>ActionPrioritization!F62</f>
        <v/>
      </c>
      <c r="F60" s="172" t="str">
        <f>ActionPrioritization!G62</f>
        <v/>
      </c>
      <c r="G60" s="172" t="str">
        <f>ActionPrioritization!H62</f>
        <v/>
      </c>
      <c r="H60" s="172">
        <f>ActionPrioritization!I62</f>
        <v>0</v>
      </c>
      <c r="I60" s="172">
        <f>ActionPrioritization!J62</f>
        <v>0</v>
      </c>
      <c r="J60" s="172">
        <f>ActionPrioritization!K62</f>
        <v>0</v>
      </c>
      <c r="K60" s="172">
        <f>ActionPrioritization!L62</f>
        <v>0</v>
      </c>
      <c r="L60" s="172" t="str">
        <f>ActionPrioritization!M62</f>
        <v/>
      </c>
      <c r="M60" s="172">
        <f>ActionPrioritization!N62</f>
        <v>0</v>
      </c>
      <c r="N60" s="172" t="e">
        <f>ActionPrioritization!O62</f>
        <v>#REF!</v>
      </c>
      <c r="O60" s="172" t="e">
        <f>ActionPrioritization!P62</f>
        <v>#REF!</v>
      </c>
      <c r="P60" s="172" t="e">
        <f>ActionPrioritization!Q62</f>
        <v>#REF!</v>
      </c>
      <c r="Q60" s="172" t="e">
        <f>ActionPrioritization!R62</f>
        <v>#REF!</v>
      </c>
      <c r="R60" s="172" t="str">
        <f>ActionPrioritization!S62</f>
        <v>Yes</v>
      </c>
      <c r="S60" s="172">
        <f>ActionPrioritization!T62</f>
        <v>0</v>
      </c>
      <c r="T60" s="172">
        <f>ActionPrioritization!U62</f>
        <v>0</v>
      </c>
      <c r="U60" s="172">
        <f>ActionPrioritization!V62</f>
        <v>0</v>
      </c>
      <c r="V60" s="172">
        <f>ActionPrioritization!W62</f>
        <v>0</v>
      </c>
      <c r="W60" s="172" t="str">
        <f>ActionPrioritization!X62</f>
        <v/>
      </c>
      <c r="X60" s="168" t="s">
        <v>288</v>
      </c>
      <c r="Y60" s="167"/>
      <c r="Z60" s="162"/>
      <c r="AA60" s="162"/>
      <c r="AB60" s="162"/>
      <c r="AC60" s="162"/>
    </row>
    <row r="61" spans="1:29" ht="0.75" customHeight="1" x14ac:dyDescent="0.25">
      <c r="A61" s="162"/>
      <c r="B61" s="172" t="e">
        <f>ActionPrioritization!C63</f>
        <v>#REF!</v>
      </c>
      <c r="C61" s="172" t="e">
        <f>ActionPrioritization!D63</f>
        <v>#REF!</v>
      </c>
      <c r="D61" s="172" t="e">
        <f>ActionPrioritization!E63</f>
        <v>#REF!</v>
      </c>
      <c r="E61" s="172" t="str">
        <f>ActionPrioritization!F63</f>
        <v/>
      </c>
      <c r="F61" s="172" t="str">
        <f>ActionPrioritization!G63</f>
        <v/>
      </c>
      <c r="G61" s="172" t="str">
        <f>ActionPrioritization!H63</f>
        <v/>
      </c>
      <c r="H61" s="172">
        <f>ActionPrioritization!I63</f>
        <v>0</v>
      </c>
      <c r="I61" s="172">
        <f>ActionPrioritization!J63</f>
        <v>0</v>
      </c>
      <c r="J61" s="172">
        <f>ActionPrioritization!K63</f>
        <v>0</v>
      </c>
      <c r="K61" s="172">
        <f>ActionPrioritization!L63</f>
        <v>0</v>
      </c>
      <c r="L61" s="172" t="str">
        <f>ActionPrioritization!M63</f>
        <v/>
      </c>
      <c r="M61" s="172">
        <f>ActionPrioritization!N63</f>
        <v>0</v>
      </c>
      <c r="N61" s="172" t="e">
        <f>ActionPrioritization!O63</f>
        <v>#REF!</v>
      </c>
      <c r="O61" s="172" t="e">
        <f>ActionPrioritization!P63</f>
        <v>#REF!</v>
      </c>
      <c r="P61" s="172" t="e">
        <f>ActionPrioritization!Q63</f>
        <v>#REF!</v>
      </c>
      <c r="Q61" s="172" t="e">
        <f>ActionPrioritization!R63</f>
        <v>#REF!</v>
      </c>
      <c r="R61" s="172" t="str">
        <f>ActionPrioritization!S63</f>
        <v>Yes</v>
      </c>
      <c r="S61" s="172">
        <f>ActionPrioritization!T63</f>
        <v>0</v>
      </c>
      <c r="T61" s="172">
        <f>ActionPrioritization!U63</f>
        <v>0</v>
      </c>
      <c r="U61" s="172">
        <f>ActionPrioritization!V63</f>
        <v>0</v>
      </c>
      <c r="V61" s="172">
        <f>ActionPrioritization!W63</f>
        <v>0</v>
      </c>
      <c r="W61" s="172" t="str">
        <f>ActionPrioritization!X63</f>
        <v/>
      </c>
      <c r="X61" s="168" t="s">
        <v>288</v>
      </c>
      <c r="Y61" s="167"/>
      <c r="Z61" s="162"/>
      <c r="AA61" s="162"/>
      <c r="AB61" s="162"/>
      <c r="AC61" s="162"/>
    </row>
    <row r="62" spans="1:29" ht="0.75" customHeight="1" x14ac:dyDescent="0.25">
      <c r="A62" s="162"/>
      <c r="B62" s="172" t="e">
        <f>ActionPrioritization!C64</f>
        <v>#REF!</v>
      </c>
      <c r="C62" s="172" t="e">
        <f>ActionPrioritization!D64</f>
        <v>#REF!</v>
      </c>
      <c r="D62" s="172" t="e">
        <f>ActionPrioritization!E64</f>
        <v>#REF!</v>
      </c>
      <c r="E62" s="172" t="str">
        <f>ActionPrioritization!F64</f>
        <v/>
      </c>
      <c r="F62" s="172" t="str">
        <f>ActionPrioritization!G64</f>
        <v/>
      </c>
      <c r="G62" s="172" t="str">
        <f>ActionPrioritization!H64</f>
        <v/>
      </c>
      <c r="H62" s="172">
        <f>ActionPrioritization!I64</f>
        <v>0</v>
      </c>
      <c r="I62" s="172">
        <f>ActionPrioritization!J64</f>
        <v>0</v>
      </c>
      <c r="J62" s="172">
        <f>ActionPrioritization!K64</f>
        <v>0</v>
      </c>
      <c r="K62" s="172">
        <f>ActionPrioritization!L64</f>
        <v>0</v>
      </c>
      <c r="L62" s="172" t="str">
        <f>ActionPrioritization!M64</f>
        <v/>
      </c>
      <c r="M62" s="172">
        <f>ActionPrioritization!N64</f>
        <v>0</v>
      </c>
      <c r="N62" s="172" t="e">
        <f>ActionPrioritization!O64</f>
        <v>#REF!</v>
      </c>
      <c r="O62" s="172" t="e">
        <f>ActionPrioritization!P64</f>
        <v>#REF!</v>
      </c>
      <c r="P62" s="172" t="e">
        <f>ActionPrioritization!Q64</f>
        <v>#REF!</v>
      </c>
      <c r="Q62" s="172" t="e">
        <f>ActionPrioritization!R64</f>
        <v>#REF!</v>
      </c>
      <c r="R62" s="172" t="str">
        <f>ActionPrioritization!S64</f>
        <v>Yes</v>
      </c>
      <c r="S62" s="172">
        <f>ActionPrioritization!T64</f>
        <v>0</v>
      </c>
      <c r="T62" s="172">
        <f>ActionPrioritization!U64</f>
        <v>0</v>
      </c>
      <c r="U62" s="172">
        <f>ActionPrioritization!V64</f>
        <v>0</v>
      </c>
      <c r="V62" s="172">
        <f>ActionPrioritization!W64</f>
        <v>0</v>
      </c>
      <c r="W62" s="172" t="str">
        <f>ActionPrioritization!X64</f>
        <v/>
      </c>
      <c r="X62" s="168" t="s">
        <v>288</v>
      </c>
      <c r="Y62" s="167"/>
      <c r="Z62" s="162"/>
      <c r="AA62" s="162"/>
      <c r="AB62" s="162"/>
      <c r="AC62" s="162"/>
    </row>
    <row r="63" spans="1:29" ht="0.75" customHeight="1" x14ac:dyDescent="0.25">
      <c r="A63" s="162"/>
      <c r="B63" s="172" t="e">
        <f>ActionPrioritization!C65</f>
        <v>#REF!</v>
      </c>
      <c r="C63" s="172" t="e">
        <f>ActionPrioritization!D65</f>
        <v>#REF!</v>
      </c>
      <c r="D63" s="172" t="e">
        <f>ActionPrioritization!E65</f>
        <v>#REF!</v>
      </c>
      <c r="E63" s="172" t="str">
        <f>ActionPrioritization!F65</f>
        <v/>
      </c>
      <c r="F63" s="172" t="str">
        <f>ActionPrioritization!G65</f>
        <v/>
      </c>
      <c r="G63" s="172" t="str">
        <f>ActionPrioritization!H65</f>
        <v/>
      </c>
      <c r="H63" s="172">
        <f>ActionPrioritization!I65</f>
        <v>0</v>
      </c>
      <c r="I63" s="172">
        <f>ActionPrioritization!J65</f>
        <v>0</v>
      </c>
      <c r="J63" s="172">
        <f>ActionPrioritization!K65</f>
        <v>0</v>
      </c>
      <c r="K63" s="172">
        <f>ActionPrioritization!L65</f>
        <v>0</v>
      </c>
      <c r="L63" s="172" t="str">
        <f>ActionPrioritization!M65</f>
        <v/>
      </c>
      <c r="M63" s="172">
        <f>ActionPrioritization!N65</f>
        <v>0</v>
      </c>
      <c r="N63" s="172" t="e">
        <f>ActionPrioritization!O65</f>
        <v>#REF!</v>
      </c>
      <c r="O63" s="172" t="e">
        <f>ActionPrioritization!P65</f>
        <v>#REF!</v>
      </c>
      <c r="P63" s="172" t="e">
        <f>ActionPrioritization!Q65</f>
        <v>#REF!</v>
      </c>
      <c r="Q63" s="172" t="e">
        <f>ActionPrioritization!R65</f>
        <v>#REF!</v>
      </c>
      <c r="R63" s="172" t="str">
        <f>ActionPrioritization!S65</f>
        <v>Yes</v>
      </c>
      <c r="S63" s="172">
        <f>ActionPrioritization!T65</f>
        <v>0</v>
      </c>
      <c r="T63" s="172">
        <f>ActionPrioritization!U65</f>
        <v>0</v>
      </c>
      <c r="U63" s="172">
        <f>ActionPrioritization!V65</f>
        <v>0</v>
      </c>
      <c r="V63" s="172">
        <f>ActionPrioritization!W65</f>
        <v>0</v>
      </c>
      <c r="W63" s="172" t="str">
        <f>ActionPrioritization!X65</f>
        <v/>
      </c>
      <c r="X63" s="168" t="s">
        <v>288</v>
      </c>
      <c r="Y63" s="167"/>
      <c r="Z63" s="162"/>
      <c r="AA63" s="162"/>
      <c r="AB63" s="162"/>
      <c r="AC63" s="162"/>
    </row>
    <row r="64" spans="1:29" ht="0.75" customHeight="1" x14ac:dyDescent="0.25">
      <c r="A64" s="162"/>
      <c r="B64" s="172" t="e">
        <f>ActionPrioritization!C66</f>
        <v>#REF!</v>
      </c>
      <c r="C64" s="172" t="e">
        <f>ActionPrioritization!D66</f>
        <v>#REF!</v>
      </c>
      <c r="D64" s="172" t="e">
        <f>ActionPrioritization!E66</f>
        <v>#REF!</v>
      </c>
      <c r="E64" s="172" t="str">
        <f>ActionPrioritization!F66</f>
        <v/>
      </c>
      <c r="F64" s="172" t="str">
        <f>ActionPrioritization!G66</f>
        <v/>
      </c>
      <c r="G64" s="172" t="str">
        <f>ActionPrioritization!H66</f>
        <v/>
      </c>
      <c r="H64" s="172">
        <f>ActionPrioritization!I66</f>
        <v>0</v>
      </c>
      <c r="I64" s="172">
        <f>ActionPrioritization!J66</f>
        <v>0</v>
      </c>
      <c r="J64" s="172">
        <f>ActionPrioritization!K66</f>
        <v>0</v>
      </c>
      <c r="K64" s="172">
        <f>ActionPrioritization!L66</f>
        <v>0</v>
      </c>
      <c r="L64" s="172" t="str">
        <f>ActionPrioritization!M66</f>
        <v/>
      </c>
      <c r="M64" s="172">
        <f>ActionPrioritization!N66</f>
        <v>0</v>
      </c>
      <c r="N64" s="172" t="e">
        <f>ActionPrioritization!O66</f>
        <v>#REF!</v>
      </c>
      <c r="O64" s="172" t="e">
        <f>ActionPrioritization!P66</f>
        <v>#REF!</v>
      </c>
      <c r="P64" s="172" t="e">
        <f>ActionPrioritization!Q66</f>
        <v>#REF!</v>
      </c>
      <c r="Q64" s="172" t="e">
        <f>ActionPrioritization!R66</f>
        <v>#REF!</v>
      </c>
      <c r="R64" s="172" t="str">
        <f>ActionPrioritization!S66</f>
        <v>Yes</v>
      </c>
      <c r="S64" s="172">
        <f>ActionPrioritization!T66</f>
        <v>0</v>
      </c>
      <c r="T64" s="172">
        <f>ActionPrioritization!U66</f>
        <v>0</v>
      </c>
      <c r="U64" s="172">
        <f>ActionPrioritization!V66</f>
        <v>0</v>
      </c>
      <c r="V64" s="172">
        <f>ActionPrioritization!W66</f>
        <v>0</v>
      </c>
      <c r="W64" s="172" t="str">
        <f>ActionPrioritization!X66</f>
        <v/>
      </c>
      <c r="X64" s="168" t="s">
        <v>288</v>
      </c>
      <c r="Y64" s="167"/>
      <c r="Z64" s="162"/>
      <c r="AA64" s="162"/>
      <c r="AB64" s="162"/>
      <c r="AC64" s="162"/>
    </row>
    <row r="65" spans="1:29" ht="0.75" customHeight="1" x14ac:dyDescent="0.25">
      <c r="A65" s="162"/>
      <c r="B65" s="172" t="e">
        <f>ActionPrioritization!C67</f>
        <v>#REF!</v>
      </c>
      <c r="C65" s="172" t="e">
        <f>ActionPrioritization!D67</f>
        <v>#REF!</v>
      </c>
      <c r="D65" s="172" t="e">
        <f>ActionPrioritization!E67</f>
        <v>#REF!</v>
      </c>
      <c r="E65" s="172" t="str">
        <f>ActionPrioritization!F67</f>
        <v/>
      </c>
      <c r="F65" s="172" t="str">
        <f>ActionPrioritization!G67</f>
        <v/>
      </c>
      <c r="G65" s="172" t="str">
        <f>ActionPrioritization!H67</f>
        <v/>
      </c>
      <c r="H65" s="172">
        <f>ActionPrioritization!I67</f>
        <v>0</v>
      </c>
      <c r="I65" s="172">
        <f>ActionPrioritization!J67</f>
        <v>0</v>
      </c>
      <c r="J65" s="172">
        <f>ActionPrioritization!K67</f>
        <v>0</v>
      </c>
      <c r="K65" s="172">
        <f>ActionPrioritization!L67</f>
        <v>0</v>
      </c>
      <c r="L65" s="172" t="str">
        <f>ActionPrioritization!M67</f>
        <v/>
      </c>
      <c r="M65" s="172">
        <f>ActionPrioritization!N67</f>
        <v>0</v>
      </c>
      <c r="N65" s="172" t="e">
        <f>ActionPrioritization!O67</f>
        <v>#REF!</v>
      </c>
      <c r="O65" s="172" t="e">
        <f>ActionPrioritization!P67</f>
        <v>#REF!</v>
      </c>
      <c r="P65" s="172" t="e">
        <f>ActionPrioritization!Q67</f>
        <v>#REF!</v>
      </c>
      <c r="Q65" s="172" t="e">
        <f>ActionPrioritization!R67</f>
        <v>#REF!</v>
      </c>
      <c r="R65" s="172" t="str">
        <f>ActionPrioritization!S67</f>
        <v>Yes</v>
      </c>
      <c r="S65" s="172">
        <f>ActionPrioritization!T67</f>
        <v>0</v>
      </c>
      <c r="T65" s="172">
        <f>ActionPrioritization!U67</f>
        <v>0</v>
      </c>
      <c r="U65" s="172">
        <f>ActionPrioritization!V67</f>
        <v>0</v>
      </c>
      <c r="V65" s="172">
        <f>ActionPrioritization!W67</f>
        <v>0</v>
      </c>
      <c r="W65" s="172" t="str">
        <f>ActionPrioritization!X67</f>
        <v/>
      </c>
      <c r="X65" s="168" t="s">
        <v>288</v>
      </c>
      <c r="Y65" s="167"/>
      <c r="Z65" s="162"/>
      <c r="AA65" s="162"/>
      <c r="AB65" s="162"/>
      <c r="AC65" s="162"/>
    </row>
    <row r="66" spans="1:29" ht="0.75" customHeight="1" x14ac:dyDescent="0.25">
      <c r="A66" s="162"/>
      <c r="B66" s="172" t="e">
        <f>ActionPrioritization!C68</f>
        <v>#REF!</v>
      </c>
      <c r="C66" s="172" t="e">
        <f>ActionPrioritization!D68</f>
        <v>#REF!</v>
      </c>
      <c r="D66" s="172" t="e">
        <f>ActionPrioritization!E68</f>
        <v>#REF!</v>
      </c>
      <c r="E66" s="172" t="str">
        <f>ActionPrioritization!F68</f>
        <v/>
      </c>
      <c r="F66" s="172" t="str">
        <f>ActionPrioritization!G68</f>
        <v/>
      </c>
      <c r="G66" s="172" t="str">
        <f>ActionPrioritization!H68</f>
        <v/>
      </c>
      <c r="H66" s="172">
        <f>ActionPrioritization!I68</f>
        <v>0</v>
      </c>
      <c r="I66" s="172">
        <f>ActionPrioritization!J68</f>
        <v>0</v>
      </c>
      <c r="J66" s="172">
        <f>ActionPrioritization!K68</f>
        <v>0</v>
      </c>
      <c r="K66" s="172">
        <f>ActionPrioritization!L68</f>
        <v>0</v>
      </c>
      <c r="L66" s="172" t="str">
        <f>ActionPrioritization!M68</f>
        <v/>
      </c>
      <c r="M66" s="172">
        <f>ActionPrioritization!N68</f>
        <v>0</v>
      </c>
      <c r="N66" s="172" t="e">
        <f>ActionPrioritization!O68</f>
        <v>#REF!</v>
      </c>
      <c r="O66" s="172" t="e">
        <f>ActionPrioritization!P68</f>
        <v>#REF!</v>
      </c>
      <c r="P66" s="172" t="e">
        <f>ActionPrioritization!Q68</f>
        <v>#REF!</v>
      </c>
      <c r="Q66" s="172" t="e">
        <f>ActionPrioritization!R68</f>
        <v>#REF!</v>
      </c>
      <c r="R66" s="172" t="str">
        <f>ActionPrioritization!S68</f>
        <v>Yes</v>
      </c>
      <c r="S66" s="172">
        <f>ActionPrioritization!T68</f>
        <v>0</v>
      </c>
      <c r="T66" s="172">
        <f>ActionPrioritization!U68</f>
        <v>0</v>
      </c>
      <c r="U66" s="172">
        <f>ActionPrioritization!V68</f>
        <v>0</v>
      </c>
      <c r="V66" s="172">
        <f>ActionPrioritization!W68</f>
        <v>0</v>
      </c>
      <c r="W66" s="172" t="str">
        <f>ActionPrioritization!X68</f>
        <v/>
      </c>
      <c r="X66" s="168" t="s">
        <v>288</v>
      </c>
      <c r="Y66" s="167"/>
      <c r="Z66" s="162"/>
      <c r="AA66" s="162"/>
      <c r="AB66" s="162"/>
      <c r="AC66" s="162"/>
    </row>
    <row r="67" spans="1:29" ht="0.75" customHeight="1" x14ac:dyDescent="0.25">
      <c r="A67" s="162"/>
      <c r="B67" s="172" t="e">
        <f>ActionPrioritization!C69</f>
        <v>#REF!</v>
      </c>
      <c r="C67" s="172" t="e">
        <f>ActionPrioritization!D69</f>
        <v>#REF!</v>
      </c>
      <c r="D67" s="172" t="e">
        <f>ActionPrioritization!E69</f>
        <v>#REF!</v>
      </c>
      <c r="E67" s="172" t="str">
        <f>ActionPrioritization!F69</f>
        <v/>
      </c>
      <c r="F67" s="172" t="str">
        <f>ActionPrioritization!G69</f>
        <v/>
      </c>
      <c r="G67" s="172" t="str">
        <f>ActionPrioritization!H69</f>
        <v/>
      </c>
      <c r="H67" s="172">
        <f>ActionPrioritization!I69</f>
        <v>0</v>
      </c>
      <c r="I67" s="172">
        <f>ActionPrioritization!J69</f>
        <v>0</v>
      </c>
      <c r="J67" s="172">
        <f>ActionPrioritization!K69</f>
        <v>0</v>
      </c>
      <c r="K67" s="172">
        <f>ActionPrioritization!L69</f>
        <v>0</v>
      </c>
      <c r="L67" s="172" t="str">
        <f>ActionPrioritization!M69</f>
        <v/>
      </c>
      <c r="M67" s="172">
        <f>ActionPrioritization!N69</f>
        <v>0</v>
      </c>
      <c r="N67" s="172" t="e">
        <f>ActionPrioritization!O69</f>
        <v>#REF!</v>
      </c>
      <c r="O67" s="172" t="e">
        <f>ActionPrioritization!P69</f>
        <v>#REF!</v>
      </c>
      <c r="P67" s="172" t="e">
        <f>ActionPrioritization!Q69</f>
        <v>#REF!</v>
      </c>
      <c r="Q67" s="172" t="e">
        <f>ActionPrioritization!R69</f>
        <v>#REF!</v>
      </c>
      <c r="R67" s="172" t="str">
        <f>ActionPrioritization!S69</f>
        <v>Yes</v>
      </c>
      <c r="S67" s="172">
        <f>ActionPrioritization!T69</f>
        <v>0</v>
      </c>
      <c r="T67" s="172">
        <f>ActionPrioritization!U69</f>
        <v>0</v>
      </c>
      <c r="U67" s="172">
        <f>ActionPrioritization!V69</f>
        <v>0</v>
      </c>
      <c r="V67" s="172">
        <f>ActionPrioritization!W69</f>
        <v>0</v>
      </c>
      <c r="W67" s="172" t="str">
        <f>ActionPrioritization!X69</f>
        <v/>
      </c>
      <c r="X67" s="168" t="s">
        <v>288</v>
      </c>
      <c r="Y67" s="167"/>
      <c r="Z67" s="162"/>
      <c r="AA67" s="162"/>
      <c r="AB67" s="162"/>
      <c r="AC67" s="162"/>
    </row>
    <row r="68" spans="1:29" ht="0.75" customHeight="1" x14ac:dyDescent="0.25">
      <c r="A68" s="162"/>
      <c r="B68" s="172" t="e">
        <f>ActionPrioritization!C70</f>
        <v>#REF!</v>
      </c>
      <c r="C68" s="172" t="e">
        <f>ActionPrioritization!D70</f>
        <v>#REF!</v>
      </c>
      <c r="D68" s="172" t="e">
        <f>ActionPrioritization!E70</f>
        <v>#REF!</v>
      </c>
      <c r="E68" s="172" t="str">
        <f>ActionPrioritization!F70</f>
        <v/>
      </c>
      <c r="F68" s="172" t="str">
        <f>ActionPrioritization!G70</f>
        <v/>
      </c>
      <c r="G68" s="172" t="str">
        <f>ActionPrioritization!H70</f>
        <v/>
      </c>
      <c r="H68" s="172">
        <f>ActionPrioritization!I70</f>
        <v>0</v>
      </c>
      <c r="I68" s="172">
        <f>ActionPrioritization!J70</f>
        <v>0</v>
      </c>
      <c r="J68" s="172">
        <f>ActionPrioritization!K70</f>
        <v>0</v>
      </c>
      <c r="K68" s="172">
        <f>ActionPrioritization!L70</f>
        <v>0</v>
      </c>
      <c r="L68" s="172" t="str">
        <f>ActionPrioritization!M70</f>
        <v/>
      </c>
      <c r="M68" s="172">
        <f>ActionPrioritization!N70</f>
        <v>0</v>
      </c>
      <c r="N68" s="172" t="e">
        <f>ActionPrioritization!O70</f>
        <v>#REF!</v>
      </c>
      <c r="O68" s="172" t="e">
        <f>ActionPrioritization!P70</f>
        <v>#REF!</v>
      </c>
      <c r="P68" s="172" t="e">
        <f>ActionPrioritization!Q70</f>
        <v>#REF!</v>
      </c>
      <c r="Q68" s="172" t="e">
        <f>ActionPrioritization!R70</f>
        <v>#REF!</v>
      </c>
      <c r="R68" s="172" t="str">
        <f>ActionPrioritization!S70</f>
        <v>Yes</v>
      </c>
      <c r="S68" s="172">
        <f>ActionPrioritization!T70</f>
        <v>0</v>
      </c>
      <c r="T68" s="172">
        <f>ActionPrioritization!U70</f>
        <v>0</v>
      </c>
      <c r="U68" s="172">
        <f>ActionPrioritization!V70</f>
        <v>0</v>
      </c>
      <c r="V68" s="172">
        <f>ActionPrioritization!W70</f>
        <v>0</v>
      </c>
      <c r="W68" s="172" t="str">
        <f>ActionPrioritization!X70</f>
        <v/>
      </c>
      <c r="X68" s="168" t="s">
        <v>288</v>
      </c>
      <c r="Y68" s="167"/>
      <c r="Z68" s="162"/>
      <c r="AA68" s="162"/>
      <c r="AB68" s="162"/>
      <c r="AC68" s="162"/>
    </row>
    <row r="69" spans="1:29" ht="0.75" customHeight="1" x14ac:dyDescent="0.25">
      <c r="A69" s="162"/>
      <c r="B69" s="172" t="e">
        <f>ActionPrioritization!C71</f>
        <v>#REF!</v>
      </c>
      <c r="C69" s="172" t="e">
        <f>ActionPrioritization!D71</f>
        <v>#REF!</v>
      </c>
      <c r="D69" s="172" t="e">
        <f>ActionPrioritization!E71</f>
        <v>#REF!</v>
      </c>
      <c r="E69" s="172" t="str">
        <f>ActionPrioritization!F71</f>
        <v/>
      </c>
      <c r="F69" s="172" t="str">
        <f>ActionPrioritization!G71</f>
        <v/>
      </c>
      <c r="G69" s="172" t="str">
        <f>ActionPrioritization!H71</f>
        <v/>
      </c>
      <c r="H69" s="172">
        <f>ActionPrioritization!I71</f>
        <v>0</v>
      </c>
      <c r="I69" s="172">
        <f>ActionPrioritization!J71</f>
        <v>0</v>
      </c>
      <c r="J69" s="172">
        <f>ActionPrioritization!K71</f>
        <v>0</v>
      </c>
      <c r="K69" s="172">
        <f>ActionPrioritization!L71</f>
        <v>0</v>
      </c>
      <c r="L69" s="172" t="str">
        <f>ActionPrioritization!M71</f>
        <v/>
      </c>
      <c r="M69" s="172">
        <f>ActionPrioritization!N71</f>
        <v>0</v>
      </c>
      <c r="N69" s="172" t="e">
        <f>ActionPrioritization!O71</f>
        <v>#REF!</v>
      </c>
      <c r="O69" s="172" t="e">
        <f>ActionPrioritization!P71</f>
        <v>#REF!</v>
      </c>
      <c r="P69" s="172" t="e">
        <f>ActionPrioritization!Q71</f>
        <v>#REF!</v>
      </c>
      <c r="Q69" s="172" t="e">
        <f>ActionPrioritization!R71</f>
        <v>#REF!</v>
      </c>
      <c r="R69" s="172" t="str">
        <f>ActionPrioritization!S71</f>
        <v>Yes</v>
      </c>
      <c r="S69" s="172">
        <f>ActionPrioritization!T71</f>
        <v>0</v>
      </c>
      <c r="T69" s="172">
        <f>ActionPrioritization!U71</f>
        <v>0</v>
      </c>
      <c r="U69" s="172">
        <f>ActionPrioritization!V71</f>
        <v>0</v>
      </c>
      <c r="V69" s="172">
        <f>ActionPrioritization!W71</f>
        <v>0</v>
      </c>
      <c r="W69" s="172" t="str">
        <f>ActionPrioritization!X71</f>
        <v/>
      </c>
      <c r="X69" s="168" t="s">
        <v>288</v>
      </c>
      <c r="Y69" s="167"/>
      <c r="Z69" s="162"/>
      <c r="AA69" s="162"/>
      <c r="AB69" s="162"/>
      <c r="AC69" s="162"/>
    </row>
    <row r="70" spans="1:29" ht="0.75" customHeight="1" x14ac:dyDescent="0.25">
      <c r="A70" s="162"/>
      <c r="B70" s="172" t="e">
        <f>ActionPrioritization!C72</f>
        <v>#REF!</v>
      </c>
      <c r="C70" s="172" t="e">
        <f>ActionPrioritization!D72</f>
        <v>#REF!</v>
      </c>
      <c r="D70" s="172" t="e">
        <f>ActionPrioritization!E72</f>
        <v>#REF!</v>
      </c>
      <c r="E70" s="172" t="str">
        <f>ActionPrioritization!F72</f>
        <v/>
      </c>
      <c r="F70" s="172" t="str">
        <f>ActionPrioritization!G72</f>
        <v/>
      </c>
      <c r="G70" s="172" t="str">
        <f>ActionPrioritization!H72</f>
        <v/>
      </c>
      <c r="H70" s="172">
        <f>ActionPrioritization!I72</f>
        <v>0</v>
      </c>
      <c r="I70" s="172">
        <f>ActionPrioritization!J72</f>
        <v>0</v>
      </c>
      <c r="J70" s="172">
        <f>ActionPrioritization!K72</f>
        <v>0</v>
      </c>
      <c r="K70" s="172">
        <f>ActionPrioritization!L72</f>
        <v>0</v>
      </c>
      <c r="L70" s="172" t="str">
        <f>ActionPrioritization!M72</f>
        <v/>
      </c>
      <c r="M70" s="172">
        <f>ActionPrioritization!N72</f>
        <v>0</v>
      </c>
      <c r="N70" s="172" t="e">
        <f>ActionPrioritization!O72</f>
        <v>#REF!</v>
      </c>
      <c r="O70" s="172" t="e">
        <f>ActionPrioritization!P72</f>
        <v>#REF!</v>
      </c>
      <c r="P70" s="172" t="e">
        <f>ActionPrioritization!Q72</f>
        <v>#REF!</v>
      </c>
      <c r="Q70" s="172" t="e">
        <f>ActionPrioritization!R72</f>
        <v>#REF!</v>
      </c>
      <c r="R70" s="172" t="str">
        <f>ActionPrioritization!S72</f>
        <v>Yes</v>
      </c>
      <c r="S70" s="172">
        <f>ActionPrioritization!T72</f>
        <v>0</v>
      </c>
      <c r="T70" s="172">
        <f>ActionPrioritization!U72</f>
        <v>0</v>
      </c>
      <c r="U70" s="172">
        <f>ActionPrioritization!V72</f>
        <v>0</v>
      </c>
      <c r="V70" s="172">
        <f>ActionPrioritization!W72</f>
        <v>0</v>
      </c>
      <c r="W70" s="172" t="str">
        <f>ActionPrioritization!X72</f>
        <v/>
      </c>
      <c r="X70" s="168" t="s">
        <v>288</v>
      </c>
      <c r="Y70" s="167"/>
      <c r="Z70" s="162"/>
      <c r="AA70" s="162"/>
      <c r="AB70" s="162"/>
      <c r="AC70" s="162"/>
    </row>
    <row r="71" spans="1:29" ht="0.75" customHeight="1" x14ac:dyDescent="0.25">
      <c r="A71" s="162"/>
      <c r="B71" s="172" t="e">
        <f>ActionPrioritization!C73</f>
        <v>#REF!</v>
      </c>
      <c r="C71" s="172" t="e">
        <f>ActionPrioritization!D73</f>
        <v>#REF!</v>
      </c>
      <c r="D71" s="172" t="e">
        <f>ActionPrioritization!E73</f>
        <v>#REF!</v>
      </c>
      <c r="E71" s="172" t="str">
        <f>ActionPrioritization!F73</f>
        <v/>
      </c>
      <c r="F71" s="172" t="str">
        <f>ActionPrioritization!G73</f>
        <v/>
      </c>
      <c r="G71" s="172" t="str">
        <f>ActionPrioritization!H73</f>
        <v/>
      </c>
      <c r="H71" s="172">
        <f>ActionPrioritization!I73</f>
        <v>0</v>
      </c>
      <c r="I71" s="172">
        <f>ActionPrioritization!J73</f>
        <v>0</v>
      </c>
      <c r="J71" s="172">
        <f>ActionPrioritization!K73</f>
        <v>0</v>
      </c>
      <c r="K71" s="172">
        <f>ActionPrioritization!L73</f>
        <v>0</v>
      </c>
      <c r="L71" s="172" t="str">
        <f>ActionPrioritization!M73</f>
        <v/>
      </c>
      <c r="M71" s="172">
        <f>ActionPrioritization!N73</f>
        <v>0</v>
      </c>
      <c r="N71" s="172" t="e">
        <f>ActionPrioritization!O73</f>
        <v>#REF!</v>
      </c>
      <c r="O71" s="172" t="e">
        <f>ActionPrioritization!P73</f>
        <v>#REF!</v>
      </c>
      <c r="P71" s="172" t="e">
        <f>ActionPrioritization!Q73</f>
        <v>#REF!</v>
      </c>
      <c r="Q71" s="172" t="e">
        <f>ActionPrioritization!R73</f>
        <v>#REF!</v>
      </c>
      <c r="R71" s="172" t="str">
        <f>ActionPrioritization!S73</f>
        <v>Yes</v>
      </c>
      <c r="S71" s="172">
        <f>ActionPrioritization!T73</f>
        <v>0</v>
      </c>
      <c r="T71" s="172">
        <f>ActionPrioritization!U73</f>
        <v>0</v>
      </c>
      <c r="U71" s="172">
        <f>ActionPrioritization!V73</f>
        <v>0</v>
      </c>
      <c r="V71" s="172">
        <f>ActionPrioritization!W73</f>
        <v>0</v>
      </c>
      <c r="W71" s="172" t="str">
        <f>ActionPrioritization!X73</f>
        <v/>
      </c>
      <c r="X71" s="168" t="s">
        <v>288</v>
      </c>
      <c r="Y71" s="167"/>
      <c r="Z71" s="162"/>
      <c r="AA71" s="162"/>
      <c r="AB71" s="162"/>
      <c r="AC71" s="162"/>
    </row>
    <row r="72" spans="1:29" ht="0.75" customHeight="1" x14ac:dyDescent="0.25">
      <c r="A72" s="162"/>
      <c r="B72" s="172" t="e">
        <f>ActionPrioritization!C74</f>
        <v>#REF!</v>
      </c>
      <c r="C72" s="172" t="e">
        <f>ActionPrioritization!D74</f>
        <v>#REF!</v>
      </c>
      <c r="D72" s="172" t="e">
        <f>ActionPrioritization!E74</f>
        <v>#REF!</v>
      </c>
      <c r="E72" s="172" t="str">
        <f>ActionPrioritization!F74</f>
        <v/>
      </c>
      <c r="F72" s="172" t="str">
        <f>ActionPrioritization!G74</f>
        <v/>
      </c>
      <c r="G72" s="172" t="str">
        <f>ActionPrioritization!H74</f>
        <v/>
      </c>
      <c r="H72" s="172">
        <f>ActionPrioritization!I74</f>
        <v>0</v>
      </c>
      <c r="I72" s="172">
        <f>ActionPrioritization!J74</f>
        <v>0</v>
      </c>
      <c r="J72" s="172">
        <f>ActionPrioritization!K74</f>
        <v>0</v>
      </c>
      <c r="K72" s="172">
        <f>ActionPrioritization!L74</f>
        <v>0</v>
      </c>
      <c r="L72" s="172" t="str">
        <f>ActionPrioritization!M74</f>
        <v/>
      </c>
      <c r="M72" s="172">
        <f>ActionPrioritization!N74</f>
        <v>0</v>
      </c>
      <c r="N72" s="172" t="e">
        <f>ActionPrioritization!O74</f>
        <v>#REF!</v>
      </c>
      <c r="O72" s="172" t="e">
        <f>ActionPrioritization!P74</f>
        <v>#REF!</v>
      </c>
      <c r="P72" s="172" t="e">
        <f>ActionPrioritization!Q74</f>
        <v>#REF!</v>
      </c>
      <c r="Q72" s="172" t="e">
        <f>ActionPrioritization!R74</f>
        <v>#REF!</v>
      </c>
      <c r="R72" s="172" t="str">
        <f>ActionPrioritization!S74</f>
        <v>Yes</v>
      </c>
      <c r="S72" s="172">
        <f>ActionPrioritization!T74</f>
        <v>0</v>
      </c>
      <c r="T72" s="172">
        <f>ActionPrioritization!U74</f>
        <v>0</v>
      </c>
      <c r="U72" s="172">
        <f>ActionPrioritization!V74</f>
        <v>0</v>
      </c>
      <c r="V72" s="172">
        <f>ActionPrioritization!W74</f>
        <v>0</v>
      </c>
      <c r="W72" s="172" t="str">
        <f>ActionPrioritization!X74</f>
        <v/>
      </c>
      <c r="X72" s="168" t="s">
        <v>288</v>
      </c>
      <c r="Y72" s="167"/>
      <c r="Z72" s="162"/>
      <c r="AA72" s="162"/>
      <c r="AB72" s="162"/>
      <c r="AC72" s="162"/>
    </row>
    <row r="73" spans="1:29" ht="0.75" customHeight="1" x14ac:dyDescent="0.25">
      <c r="A73" s="162"/>
      <c r="B73" s="172" t="e">
        <f>ActionPrioritization!C75</f>
        <v>#REF!</v>
      </c>
      <c r="C73" s="172" t="e">
        <f>ActionPrioritization!D75</f>
        <v>#REF!</v>
      </c>
      <c r="D73" s="172" t="e">
        <f>ActionPrioritization!E75</f>
        <v>#REF!</v>
      </c>
      <c r="E73" s="172" t="str">
        <f>ActionPrioritization!F75</f>
        <v/>
      </c>
      <c r="F73" s="172" t="str">
        <f>ActionPrioritization!G75</f>
        <v/>
      </c>
      <c r="G73" s="172" t="str">
        <f>ActionPrioritization!H75</f>
        <v/>
      </c>
      <c r="H73" s="172">
        <f>ActionPrioritization!I75</f>
        <v>0</v>
      </c>
      <c r="I73" s="172">
        <f>ActionPrioritization!J75</f>
        <v>0</v>
      </c>
      <c r="J73" s="172">
        <f>ActionPrioritization!K75</f>
        <v>0</v>
      </c>
      <c r="K73" s="172">
        <f>ActionPrioritization!L75</f>
        <v>0</v>
      </c>
      <c r="L73" s="172" t="str">
        <f>ActionPrioritization!M75</f>
        <v/>
      </c>
      <c r="M73" s="172">
        <f>ActionPrioritization!N75</f>
        <v>0</v>
      </c>
      <c r="N73" s="172" t="e">
        <f>ActionPrioritization!O75</f>
        <v>#REF!</v>
      </c>
      <c r="O73" s="172" t="e">
        <f>ActionPrioritization!P75</f>
        <v>#REF!</v>
      </c>
      <c r="P73" s="172" t="e">
        <f>ActionPrioritization!Q75</f>
        <v>#REF!</v>
      </c>
      <c r="Q73" s="172" t="e">
        <f>ActionPrioritization!R75</f>
        <v>#REF!</v>
      </c>
      <c r="R73" s="172" t="str">
        <f>ActionPrioritization!S75</f>
        <v>Yes</v>
      </c>
      <c r="S73" s="172">
        <f>ActionPrioritization!T75</f>
        <v>0</v>
      </c>
      <c r="T73" s="172">
        <f>ActionPrioritization!U75</f>
        <v>0</v>
      </c>
      <c r="U73" s="172">
        <f>ActionPrioritization!V75</f>
        <v>0</v>
      </c>
      <c r="V73" s="172">
        <f>ActionPrioritization!W75</f>
        <v>0</v>
      </c>
      <c r="W73" s="172" t="str">
        <f>ActionPrioritization!X75</f>
        <v/>
      </c>
      <c r="X73" s="168" t="s">
        <v>288</v>
      </c>
      <c r="Y73" s="167"/>
      <c r="Z73" s="162"/>
      <c r="AA73" s="162"/>
      <c r="AB73" s="162"/>
      <c r="AC73" s="162"/>
    </row>
    <row r="74" spans="1:29" ht="0.75" customHeight="1" x14ac:dyDescent="0.25">
      <c r="A74" s="162"/>
      <c r="B74" s="172" t="e">
        <f>ActionPrioritization!C76</f>
        <v>#REF!</v>
      </c>
      <c r="C74" s="172" t="e">
        <f>ActionPrioritization!D76</f>
        <v>#REF!</v>
      </c>
      <c r="D74" s="172" t="e">
        <f>ActionPrioritization!E76</f>
        <v>#REF!</v>
      </c>
      <c r="E74" s="172" t="str">
        <f>ActionPrioritization!F76</f>
        <v/>
      </c>
      <c r="F74" s="172" t="str">
        <f>ActionPrioritization!G76</f>
        <v/>
      </c>
      <c r="G74" s="172" t="str">
        <f>ActionPrioritization!H76</f>
        <v/>
      </c>
      <c r="H74" s="172">
        <f>ActionPrioritization!I76</f>
        <v>0</v>
      </c>
      <c r="I74" s="172">
        <f>ActionPrioritization!J76</f>
        <v>0</v>
      </c>
      <c r="J74" s="172">
        <f>ActionPrioritization!K76</f>
        <v>0</v>
      </c>
      <c r="K74" s="172">
        <f>ActionPrioritization!L76</f>
        <v>0</v>
      </c>
      <c r="L74" s="172" t="str">
        <f>ActionPrioritization!M76</f>
        <v/>
      </c>
      <c r="M74" s="172">
        <f>ActionPrioritization!N76</f>
        <v>0</v>
      </c>
      <c r="N74" s="172" t="e">
        <f>ActionPrioritization!O76</f>
        <v>#REF!</v>
      </c>
      <c r="O74" s="172" t="e">
        <f>ActionPrioritization!P76</f>
        <v>#REF!</v>
      </c>
      <c r="P74" s="172" t="e">
        <f>ActionPrioritization!Q76</f>
        <v>#REF!</v>
      </c>
      <c r="Q74" s="172" t="e">
        <f>ActionPrioritization!R76</f>
        <v>#REF!</v>
      </c>
      <c r="R74" s="172" t="str">
        <f>ActionPrioritization!S76</f>
        <v>Yes</v>
      </c>
      <c r="S74" s="172">
        <f>ActionPrioritization!T76</f>
        <v>0</v>
      </c>
      <c r="T74" s="172">
        <f>ActionPrioritization!U76</f>
        <v>0</v>
      </c>
      <c r="U74" s="172">
        <f>ActionPrioritization!V76</f>
        <v>0</v>
      </c>
      <c r="V74" s="172">
        <f>ActionPrioritization!W76</f>
        <v>0</v>
      </c>
      <c r="W74" s="172" t="str">
        <f>ActionPrioritization!X76</f>
        <v/>
      </c>
      <c r="X74" s="168" t="s">
        <v>288</v>
      </c>
      <c r="Y74" s="167"/>
      <c r="Z74" s="162"/>
      <c r="AA74" s="162"/>
      <c r="AB74" s="162"/>
      <c r="AC74" s="162"/>
    </row>
    <row r="75" spans="1:29" ht="0.75" customHeight="1" x14ac:dyDescent="0.25">
      <c r="A75" s="162"/>
      <c r="B75" s="172" t="e">
        <f>ActionPrioritization!C77</f>
        <v>#REF!</v>
      </c>
      <c r="C75" s="172" t="e">
        <f>ActionPrioritization!D77</f>
        <v>#REF!</v>
      </c>
      <c r="D75" s="172" t="e">
        <f>ActionPrioritization!E77</f>
        <v>#REF!</v>
      </c>
      <c r="E75" s="172" t="str">
        <f>ActionPrioritization!F77</f>
        <v/>
      </c>
      <c r="F75" s="172" t="str">
        <f>ActionPrioritization!G77</f>
        <v/>
      </c>
      <c r="G75" s="172" t="str">
        <f>ActionPrioritization!H77</f>
        <v/>
      </c>
      <c r="H75" s="172">
        <f>ActionPrioritization!I77</f>
        <v>0</v>
      </c>
      <c r="I75" s="172">
        <f>ActionPrioritization!J77</f>
        <v>0</v>
      </c>
      <c r="J75" s="172">
        <f>ActionPrioritization!K77</f>
        <v>0</v>
      </c>
      <c r="K75" s="172">
        <f>ActionPrioritization!L77</f>
        <v>0</v>
      </c>
      <c r="L75" s="172" t="str">
        <f>ActionPrioritization!M77</f>
        <v/>
      </c>
      <c r="M75" s="172">
        <f>ActionPrioritization!N77</f>
        <v>0</v>
      </c>
      <c r="N75" s="172" t="e">
        <f>ActionPrioritization!O77</f>
        <v>#REF!</v>
      </c>
      <c r="O75" s="172" t="e">
        <f>ActionPrioritization!P77</f>
        <v>#REF!</v>
      </c>
      <c r="P75" s="172" t="e">
        <f>ActionPrioritization!Q77</f>
        <v>#REF!</v>
      </c>
      <c r="Q75" s="172" t="e">
        <f>ActionPrioritization!R77</f>
        <v>#REF!</v>
      </c>
      <c r="R75" s="172" t="str">
        <f>ActionPrioritization!S77</f>
        <v>Yes</v>
      </c>
      <c r="S75" s="172">
        <f>ActionPrioritization!T77</f>
        <v>0</v>
      </c>
      <c r="T75" s="172">
        <f>ActionPrioritization!U77</f>
        <v>0</v>
      </c>
      <c r="U75" s="172">
        <f>ActionPrioritization!V77</f>
        <v>0</v>
      </c>
      <c r="V75" s="172">
        <f>ActionPrioritization!W77</f>
        <v>0</v>
      </c>
      <c r="W75" s="172" t="str">
        <f>ActionPrioritization!X77</f>
        <v/>
      </c>
      <c r="X75" s="168" t="s">
        <v>288</v>
      </c>
      <c r="Y75" s="167"/>
      <c r="Z75" s="162"/>
      <c r="AA75" s="162"/>
      <c r="AB75" s="162"/>
      <c r="AC75" s="162"/>
    </row>
    <row r="76" spans="1:29" ht="0.75" customHeight="1" x14ac:dyDescent="0.25">
      <c r="A76" s="162"/>
      <c r="B76" s="172" t="e">
        <f>ActionPrioritization!C78</f>
        <v>#REF!</v>
      </c>
      <c r="C76" s="172" t="e">
        <f>ActionPrioritization!D78</f>
        <v>#REF!</v>
      </c>
      <c r="D76" s="172" t="e">
        <f>ActionPrioritization!E78</f>
        <v>#REF!</v>
      </c>
      <c r="E76" s="172" t="str">
        <f>ActionPrioritization!F78</f>
        <v/>
      </c>
      <c r="F76" s="172" t="str">
        <f>ActionPrioritization!G78</f>
        <v/>
      </c>
      <c r="G76" s="172" t="str">
        <f>ActionPrioritization!H78</f>
        <v/>
      </c>
      <c r="H76" s="172">
        <f>ActionPrioritization!I78</f>
        <v>0</v>
      </c>
      <c r="I76" s="172">
        <f>ActionPrioritization!J78</f>
        <v>0</v>
      </c>
      <c r="J76" s="172">
        <f>ActionPrioritization!K78</f>
        <v>0</v>
      </c>
      <c r="K76" s="172">
        <f>ActionPrioritization!L78</f>
        <v>0</v>
      </c>
      <c r="L76" s="172" t="str">
        <f>ActionPrioritization!M78</f>
        <v/>
      </c>
      <c r="M76" s="172">
        <f>ActionPrioritization!N78</f>
        <v>0</v>
      </c>
      <c r="N76" s="172" t="e">
        <f>ActionPrioritization!O78</f>
        <v>#REF!</v>
      </c>
      <c r="O76" s="172" t="e">
        <f>ActionPrioritization!P78</f>
        <v>#REF!</v>
      </c>
      <c r="P76" s="172" t="e">
        <f>ActionPrioritization!Q78</f>
        <v>#REF!</v>
      </c>
      <c r="Q76" s="172" t="e">
        <f>ActionPrioritization!R78</f>
        <v>#REF!</v>
      </c>
      <c r="R76" s="172" t="str">
        <f>ActionPrioritization!S78</f>
        <v>Yes</v>
      </c>
      <c r="S76" s="172">
        <f>ActionPrioritization!T78</f>
        <v>0</v>
      </c>
      <c r="T76" s="172">
        <f>ActionPrioritization!U78</f>
        <v>0</v>
      </c>
      <c r="U76" s="172">
        <f>ActionPrioritization!V78</f>
        <v>0</v>
      </c>
      <c r="V76" s="172">
        <f>ActionPrioritization!W78</f>
        <v>0</v>
      </c>
      <c r="W76" s="172" t="str">
        <f>ActionPrioritization!X78</f>
        <v/>
      </c>
      <c r="X76" s="168" t="s">
        <v>288</v>
      </c>
      <c r="Y76" s="167"/>
      <c r="Z76" s="162"/>
      <c r="AA76" s="162"/>
      <c r="AB76" s="162"/>
      <c r="AC76" s="162"/>
    </row>
    <row r="77" spans="1:29" ht="0.75" customHeight="1" x14ac:dyDescent="0.25">
      <c r="A77" s="162"/>
      <c r="B77" s="172" t="e">
        <f>ActionPrioritization!C79</f>
        <v>#REF!</v>
      </c>
      <c r="C77" s="172" t="e">
        <f>ActionPrioritization!D79</f>
        <v>#REF!</v>
      </c>
      <c r="D77" s="172" t="e">
        <f>ActionPrioritization!E79</f>
        <v>#REF!</v>
      </c>
      <c r="E77" s="172" t="str">
        <f>ActionPrioritization!F79</f>
        <v/>
      </c>
      <c r="F77" s="172" t="str">
        <f>ActionPrioritization!G79</f>
        <v/>
      </c>
      <c r="G77" s="172" t="str">
        <f>ActionPrioritization!H79</f>
        <v/>
      </c>
      <c r="H77" s="172">
        <f>ActionPrioritization!I79</f>
        <v>0</v>
      </c>
      <c r="I77" s="172">
        <f>ActionPrioritization!J79</f>
        <v>0</v>
      </c>
      <c r="J77" s="172">
        <f>ActionPrioritization!K79</f>
        <v>0</v>
      </c>
      <c r="K77" s="172">
        <f>ActionPrioritization!L79</f>
        <v>0</v>
      </c>
      <c r="L77" s="172" t="str">
        <f>ActionPrioritization!M79</f>
        <v/>
      </c>
      <c r="M77" s="172">
        <f>ActionPrioritization!N79</f>
        <v>0</v>
      </c>
      <c r="N77" s="172" t="e">
        <f>ActionPrioritization!O79</f>
        <v>#REF!</v>
      </c>
      <c r="O77" s="172" t="e">
        <f>ActionPrioritization!P79</f>
        <v>#REF!</v>
      </c>
      <c r="P77" s="172" t="e">
        <f>ActionPrioritization!Q79</f>
        <v>#REF!</v>
      </c>
      <c r="Q77" s="172" t="e">
        <f>ActionPrioritization!R79</f>
        <v>#REF!</v>
      </c>
      <c r="R77" s="172" t="str">
        <f>ActionPrioritization!S79</f>
        <v>Yes</v>
      </c>
      <c r="S77" s="172">
        <f>ActionPrioritization!T79</f>
        <v>0</v>
      </c>
      <c r="T77" s="172">
        <f>ActionPrioritization!U79</f>
        <v>0</v>
      </c>
      <c r="U77" s="172">
        <f>ActionPrioritization!V79</f>
        <v>0</v>
      </c>
      <c r="V77" s="172">
        <f>ActionPrioritization!W79</f>
        <v>0</v>
      </c>
      <c r="W77" s="172" t="str">
        <f>ActionPrioritization!X79</f>
        <v/>
      </c>
      <c r="X77" s="168" t="s">
        <v>288</v>
      </c>
      <c r="Y77" s="167"/>
      <c r="Z77" s="162"/>
      <c r="AA77" s="162"/>
      <c r="AB77" s="162"/>
      <c r="AC77" s="162"/>
    </row>
    <row r="78" spans="1:29" ht="0.75" customHeight="1" x14ac:dyDescent="0.25">
      <c r="A78" s="162"/>
      <c r="B78" s="172" t="e">
        <f>ActionPrioritization!C80</f>
        <v>#REF!</v>
      </c>
      <c r="C78" s="172" t="e">
        <f>ActionPrioritization!D80</f>
        <v>#REF!</v>
      </c>
      <c r="D78" s="172" t="e">
        <f>ActionPrioritization!E80</f>
        <v>#REF!</v>
      </c>
      <c r="E78" s="172" t="str">
        <f>ActionPrioritization!F80</f>
        <v/>
      </c>
      <c r="F78" s="172" t="str">
        <f>ActionPrioritization!G80</f>
        <v/>
      </c>
      <c r="G78" s="172" t="str">
        <f>ActionPrioritization!H80</f>
        <v/>
      </c>
      <c r="H78" s="172">
        <f>ActionPrioritization!I80</f>
        <v>0</v>
      </c>
      <c r="I78" s="172">
        <f>ActionPrioritization!J80</f>
        <v>0</v>
      </c>
      <c r="J78" s="172">
        <f>ActionPrioritization!K80</f>
        <v>0</v>
      </c>
      <c r="K78" s="172">
        <f>ActionPrioritization!L80</f>
        <v>0</v>
      </c>
      <c r="L78" s="172" t="str">
        <f>ActionPrioritization!M80</f>
        <v/>
      </c>
      <c r="M78" s="172">
        <f>ActionPrioritization!N80</f>
        <v>0</v>
      </c>
      <c r="N78" s="172" t="e">
        <f>ActionPrioritization!O80</f>
        <v>#REF!</v>
      </c>
      <c r="O78" s="172" t="e">
        <f>ActionPrioritization!P80</f>
        <v>#REF!</v>
      </c>
      <c r="P78" s="172" t="e">
        <f>ActionPrioritization!Q80</f>
        <v>#REF!</v>
      </c>
      <c r="Q78" s="172" t="e">
        <f>ActionPrioritization!R80</f>
        <v>#REF!</v>
      </c>
      <c r="R78" s="172" t="str">
        <f>ActionPrioritization!S80</f>
        <v>Yes</v>
      </c>
      <c r="S78" s="172">
        <f>ActionPrioritization!T80</f>
        <v>0</v>
      </c>
      <c r="T78" s="172">
        <f>ActionPrioritization!U80</f>
        <v>0</v>
      </c>
      <c r="U78" s="172">
        <f>ActionPrioritization!V80</f>
        <v>0</v>
      </c>
      <c r="V78" s="172">
        <f>ActionPrioritization!W80</f>
        <v>0</v>
      </c>
      <c r="W78" s="172" t="str">
        <f>ActionPrioritization!X80</f>
        <v/>
      </c>
      <c r="X78" s="168" t="s">
        <v>288</v>
      </c>
      <c r="Y78" s="167"/>
      <c r="Z78" s="162"/>
      <c r="AA78" s="162"/>
      <c r="AB78" s="162"/>
      <c r="AC78" s="162"/>
    </row>
    <row r="79" spans="1:29" ht="0.75" customHeight="1" x14ac:dyDescent="0.25">
      <c r="A79" s="162"/>
      <c r="B79" s="172" t="e">
        <f>ActionPrioritization!C81</f>
        <v>#REF!</v>
      </c>
      <c r="C79" s="172" t="e">
        <f>ActionPrioritization!D81</f>
        <v>#REF!</v>
      </c>
      <c r="D79" s="172" t="e">
        <f>ActionPrioritization!E81</f>
        <v>#REF!</v>
      </c>
      <c r="E79" s="172" t="str">
        <f>ActionPrioritization!F81</f>
        <v/>
      </c>
      <c r="F79" s="172" t="str">
        <f>ActionPrioritization!G81</f>
        <v/>
      </c>
      <c r="G79" s="172" t="str">
        <f>ActionPrioritization!H81</f>
        <v/>
      </c>
      <c r="H79" s="172">
        <f>ActionPrioritization!I81</f>
        <v>0</v>
      </c>
      <c r="I79" s="172">
        <f>ActionPrioritization!J81</f>
        <v>0</v>
      </c>
      <c r="J79" s="172">
        <f>ActionPrioritization!K81</f>
        <v>0</v>
      </c>
      <c r="K79" s="172">
        <f>ActionPrioritization!L81</f>
        <v>0</v>
      </c>
      <c r="L79" s="172" t="str">
        <f>ActionPrioritization!M81</f>
        <v/>
      </c>
      <c r="M79" s="172">
        <f>ActionPrioritization!N81</f>
        <v>0</v>
      </c>
      <c r="N79" s="172" t="e">
        <f>ActionPrioritization!O81</f>
        <v>#REF!</v>
      </c>
      <c r="O79" s="172" t="e">
        <f>ActionPrioritization!P81</f>
        <v>#REF!</v>
      </c>
      <c r="P79" s="172" t="e">
        <f>ActionPrioritization!Q81</f>
        <v>#REF!</v>
      </c>
      <c r="Q79" s="172" t="e">
        <f>ActionPrioritization!R81</f>
        <v>#REF!</v>
      </c>
      <c r="R79" s="172" t="str">
        <f>ActionPrioritization!S81</f>
        <v>Yes</v>
      </c>
      <c r="S79" s="172">
        <f>ActionPrioritization!T81</f>
        <v>0</v>
      </c>
      <c r="T79" s="172">
        <f>ActionPrioritization!U81</f>
        <v>0</v>
      </c>
      <c r="U79" s="172">
        <f>ActionPrioritization!V81</f>
        <v>0</v>
      </c>
      <c r="V79" s="172">
        <f>ActionPrioritization!W81</f>
        <v>0</v>
      </c>
      <c r="W79" s="172" t="str">
        <f>ActionPrioritization!X81</f>
        <v/>
      </c>
      <c r="X79" s="168" t="s">
        <v>288</v>
      </c>
      <c r="Y79" s="167"/>
      <c r="Z79" s="162"/>
      <c r="AA79" s="162"/>
      <c r="AB79" s="162"/>
      <c r="AC79" s="162"/>
    </row>
    <row r="80" spans="1:29" ht="0.75" customHeight="1" x14ac:dyDescent="0.25">
      <c r="A80" s="162"/>
      <c r="B80" s="172" t="e">
        <f>ActionPrioritization!C82</f>
        <v>#REF!</v>
      </c>
      <c r="C80" s="172" t="e">
        <f>ActionPrioritization!D82</f>
        <v>#REF!</v>
      </c>
      <c r="D80" s="172" t="e">
        <f>ActionPrioritization!E82</f>
        <v>#REF!</v>
      </c>
      <c r="E80" s="172" t="str">
        <f>ActionPrioritization!F82</f>
        <v/>
      </c>
      <c r="F80" s="172" t="str">
        <f>ActionPrioritization!G82</f>
        <v/>
      </c>
      <c r="G80" s="172" t="str">
        <f>ActionPrioritization!H82</f>
        <v/>
      </c>
      <c r="H80" s="172">
        <f>ActionPrioritization!I82</f>
        <v>0</v>
      </c>
      <c r="I80" s="172">
        <f>ActionPrioritization!J82</f>
        <v>0</v>
      </c>
      <c r="J80" s="172">
        <f>ActionPrioritization!K82</f>
        <v>0</v>
      </c>
      <c r="K80" s="172">
        <f>ActionPrioritization!L82</f>
        <v>0</v>
      </c>
      <c r="L80" s="172" t="str">
        <f>ActionPrioritization!M82</f>
        <v/>
      </c>
      <c r="M80" s="172">
        <f>ActionPrioritization!N82</f>
        <v>0</v>
      </c>
      <c r="N80" s="172" t="e">
        <f>ActionPrioritization!O82</f>
        <v>#REF!</v>
      </c>
      <c r="O80" s="172" t="e">
        <f>ActionPrioritization!P82</f>
        <v>#REF!</v>
      </c>
      <c r="P80" s="172" t="e">
        <f>ActionPrioritization!Q82</f>
        <v>#REF!</v>
      </c>
      <c r="Q80" s="172" t="e">
        <f>ActionPrioritization!R82</f>
        <v>#REF!</v>
      </c>
      <c r="R80" s="172" t="str">
        <f>ActionPrioritization!S82</f>
        <v>Yes</v>
      </c>
      <c r="S80" s="172">
        <f>ActionPrioritization!T82</f>
        <v>0</v>
      </c>
      <c r="T80" s="172">
        <f>ActionPrioritization!U82</f>
        <v>0</v>
      </c>
      <c r="U80" s="172">
        <f>ActionPrioritization!V82</f>
        <v>0</v>
      </c>
      <c r="V80" s="172">
        <f>ActionPrioritization!W82</f>
        <v>0</v>
      </c>
      <c r="W80" s="172" t="str">
        <f>ActionPrioritization!X82</f>
        <v/>
      </c>
      <c r="X80" s="168" t="s">
        <v>288</v>
      </c>
      <c r="Y80" s="167"/>
      <c r="Z80" s="162"/>
      <c r="AA80" s="162"/>
      <c r="AB80" s="162"/>
      <c r="AC80" s="162"/>
    </row>
    <row r="81" spans="1:29" ht="0.75" customHeight="1" x14ac:dyDescent="0.25">
      <c r="A81" s="162"/>
      <c r="B81" s="172" t="e">
        <f>ActionPrioritization!C83</f>
        <v>#REF!</v>
      </c>
      <c r="C81" s="172" t="e">
        <f>ActionPrioritization!D83</f>
        <v>#REF!</v>
      </c>
      <c r="D81" s="172" t="e">
        <f>ActionPrioritization!E83</f>
        <v>#REF!</v>
      </c>
      <c r="E81" s="172" t="str">
        <f>ActionPrioritization!F83</f>
        <v/>
      </c>
      <c r="F81" s="172" t="str">
        <f>ActionPrioritization!G83</f>
        <v/>
      </c>
      <c r="G81" s="172" t="str">
        <f>ActionPrioritization!H83</f>
        <v/>
      </c>
      <c r="H81" s="172">
        <f>ActionPrioritization!I83</f>
        <v>0</v>
      </c>
      <c r="I81" s="172">
        <f>ActionPrioritization!J83</f>
        <v>0</v>
      </c>
      <c r="J81" s="172">
        <f>ActionPrioritization!K83</f>
        <v>0</v>
      </c>
      <c r="K81" s="172">
        <f>ActionPrioritization!L83</f>
        <v>0</v>
      </c>
      <c r="L81" s="172" t="str">
        <f>ActionPrioritization!M83</f>
        <v/>
      </c>
      <c r="M81" s="172">
        <f>ActionPrioritization!N83</f>
        <v>0</v>
      </c>
      <c r="N81" s="172" t="e">
        <f>ActionPrioritization!O83</f>
        <v>#REF!</v>
      </c>
      <c r="O81" s="172" t="e">
        <f>ActionPrioritization!P83</f>
        <v>#REF!</v>
      </c>
      <c r="P81" s="172" t="e">
        <f>ActionPrioritization!Q83</f>
        <v>#REF!</v>
      </c>
      <c r="Q81" s="172" t="e">
        <f>ActionPrioritization!R83</f>
        <v>#REF!</v>
      </c>
      <c r="R81" s="172" t="str">
        <f>ActionPrioritization!S83</f>
        <v>Yes</v>
      </c>
      <c r="S81" s="172">
        <f>ActionPrioritization!T83</f>
        <v>0</v>
      </c>
      <c r="T81" s="172">
        <f>ActionPrioritization!U83</f>
        <v>0</v>
      </c>
      <c r="U81" s="172">
        <f>ActionPrioritization!V83</f>
        <v>0</v>
      </c>
      <c r="V81" s="172">
        <f>ActionPrioritization!W83</f>
        <v>0</v>
      </c>
      <c r="W81" s="172" t="str">
        <f>ActionPrioritization!X83</f>
        <v/>
      </c>
      <c r="X81" s="168" t="s">
        <v>288</v>
      </c>
      <c r="Y81" s="167"/>
      <c r="Z81" s="162"/>
      <c r="AA81" s="162"/>
      <c r="AB81" s="162"/>
      <c r="AC81" s="162"/>
    </row>
    <row r="82" spans="1:29" ht="0.75" customHeight="1" x14ac:dyDescent="0.25">
      <c r="A82" s="162"/>
      <c r="B82" s="172" t="e">
        <f>ActionPrioritization!C84</f>
        <v>#REF!</v>
      </c>
      <c r="C82" s="172" t="e">
        <f>ActionPrioritization!D84</f>
        <v>#REF!</v>
      </c>
      <c r="D82" s="172" t="e">
        <f>ActionPrioritization!E84</f>
        <v>#REF!</v>
      </c>
      <c r="E82" s="172" t="str">
        <f>ActionPrioritization!F84</f>
        <v/>
      </c>
      <c r="F82" s="172" t="str">
        <f>ActionPrioritization!G84</f>
        <v/>
      </c>
      <c r="G82" s="172" t="str">
        <f>ActionPrioritization!H84</f>
        <v/>
      </c>
      <c r="H82" s="172">
        <f>ActionPrioritization!I84</f>
        <v>0</v>
      </c>
      <c r="I82" s="172">
        <f>ActionPrioritization!J84</f>
        <v>0</v>
      </c>
      <c r="J82" s="172">
        <f>ActionPrioritization!K84</f>
        <v>0</v>
      </c>
      <c r="K82" s="172">
        <f>ActionPrioritization!L84</f>
        <v>0</v>
      </c>
      <c r="L82" s="172" t="str">
        <f>ActionPrioritization!M84</f>
        <v/>
      </c>
      <c r="M82" s="172">
        <f>ActionPrioritization!N84</f>
        <v>0</v>
      </c>
      <c r="N82" s="172" t="e">
        <f>ActionPrioritization!O84</f>
        <v>#REF!</v>
      </c>
      <c r="O82" s="172" t="e">
        <f>ActionPrioritization!P84</f>
        <v>#REF!</v>
      </c>
      <c r="P82" s="172" t="e">
        <f>ActionPrioritization!Q84</f>
        <v>#REF!</v>
      </c>
      <c r="Q82" s="172" t="e">
        <f>ActionPrioritization!R84</f>
        <v>#REF!</v>
      </c>
      <c r="R82" s="172" t="str">
        <f>ActionPrioritization!S84</f>
        <v>Yes</v>
      </c>
      <c r="S82" s="172">
        <f>ActionPrioritization!T84</f>
        <v>0</v>
      </c>
      <c r="T82" s="172">
        <f>ActionPrioritization!U84</f>
        <v>0</v>
      </c>
      <c r="U82" s="172">
        <f>ActionPrioritization!V84</f>
        <v>0</v>
      </c>
      <c r="V82" s="172">
        <f>ActionPrioritization!W84</f>
        <v>0</v>
      </c>
      <c r="W82" s="172" t="str">
        <f>ActionPrioritization!X84</f>
        <v/>
      </c>
      <c r="X82" s="168" t="s">
        <v>288</v>
      </c>
      <c r="Y82" s="167"/>
      <c r="Z82" s="162"/>
      <c r="AA82" s="162"/>
      <c r="AB82" s="162"/>
      <c r="AC82" s="162"/>
    </row>
    <row r="83" spans="1:29" ht="0.75" customHeight="1" x14ac:dyDescent="0.25">
      <c r="A83" s="162"/>
      <c r="B83" s="172" t="e">
        <f>ActionPrioritization!C85</f>
        <v>#REF!</v>
      </c>
      <c r="C83" s="172" t="e">
        <f>ActionPrioritization!D85</f>
        <v>#REF!</v>
      </c>
      <c r="D83" s="172" t="e">
        <f>ActionPrioritization!E85</f>
        <v>#REF!</v>
      </c>
      <c r="E83" s="172" t="str">
        <f>ActionPrioritization!F85</f>
        <v/>
      </c>
      <c r="F83" s="172" t="str">
        <f>ActionPrioritization!G85</f>
        <v/>
      </c>
      <c r="G83" s="172" t="str">
        <f>ActionPrioritization!H85</f>
        <v/>
      </c>
      <c r="H83" s="172">
        <f>ActionPrioritization!I85</f>
        <v>0</v>
      </c>
      <c r="I83" s="172">
        <f>ActionPrioritization!J85</f>
        <v>0</v>
      </c>
      <c r="J83" s="172">
        <f>ActionPrioritization!K85</f>
        <v>0</v>
      </c>
      <c r="K83" s="172">
        <f>ActionPrioritization!L85</f>
        <v>0</v>
      </c>
      <c r="L83" s="172" t="str">
        <f>ActionPrioritization!M85</f>
        <v/>
      </c>
      <c r="M83" s="172">
        <f>ActionPrioritization!N85</f>
        <v>0</v>
      </c>
      <c r="N83" s="172" t="e">
        <f>ActionPrioritization!O85</f>
        <v>#REF!</v>
      </c>
      <c r="O83" s="172" t="e">
        <f>ActionPrioritization!P85</f>
        <v>#REF!</v>
      </c>
      <c r="P83" s="172" t="e">
        <f>ActionPrioritization!Q85</f>
        <v>#REF!</v>
      </c>
      <c r="Q83" s="172" t="e">
        <f>ActionPrioritization!R85</f>
        <v>#REF!</v>
      </c>
      <c r="R83" s="172" t="str">
        <f>ActionPrioritization!S85</f>
        <v>Yes</v>
      </c>
      <c r="S83" s="172">
        <f>ActionPrioritization!T85</f>
        <v>0</v>
      </c>
      <c r="T83" s="172">
        <f>ActionPrioritization!U85</f>
        <v>0</v>
      </c>
      <c r="U83" s="172">
        <f>ActionPrioritization!V85</f>
        <v>0</v>
      </c>
      <c r="V83" s="172">
        <f>ActionPrioritization!W85</f>
        <v>0</v>
      </c>
      <c r="W83" s="172" t="str">
        <f>ActionPrioritization!X85</f>
        <v/>
      </c>
      <c r="X83" s="168" t="s">
        <v>288</v>
      </c>
      <c r="Y83" s="167"/>
      <c r="Z83" s="162"/>
      <c r="AA83" s="162"/>
      <c r="AB83" s="162"/>
      <c r="AC83" s="162"/>
    </row>
    <row r="84" spans="1:29" ht="0.75" customHeight="1" x14ac:dyDescent="0.25">
      <c r="A84" s="162"/>
      <c r="B84" s="172" t="e">
        <f>ActionPrioritization!C86</f>
        <v>#REF!</v>
      </c>
      <c r="C84" s="172" t="e">
        <f>ActionPrioritization!D86</f>
        <v>#REF!</v>
      </c>
      <c r="D84" s="172" t="e">
        <f>ActionPrioritization!E86</f>
        <v>#REF!</v>
      </c>
      <c r="E84" s="172" t="str">
        <f>ActionPrioritization!F86</f>
        <v/>
      </c>
      <c r="F84" s="172" t="str">
        <f>ActionPrioritization!G86</f>
        <v/>
      </c>
      <c r="G84" s="172" t="str">
        <f>ActionPrioritization!H86</f>
        <v/>
      </c>
      <c r="H84" s="172">
        <f>ActionPrioritization!I86</f>
        <v>0</v>
      </c>
      <c r="I84" s="172">
        <f>ActionPrioritization!J86</f>
        <v>0</v>
      </c>
      <c r="J84" s="172">
        <f>ActionPrioritization!K86</f>
        <v>0</v>
      </c>
      <c r="K84" s="172">
        <f>ActionPrioritization!L86</f>
        <v>0</v>
      </c>
      <c r="L84" s="172" t="str">
        <f>ActionPrioritization!M86</f>
        <v/>
      </c>
      <c r="M84" s="172">
        <f>ActionPrioritization!N86</f>
        <v>0</v>
      </c>
      <c r="N84" s="172" t="e">
        <f>ActionPrioritization!O86</f>
        <v>#REF!</v>
      </c>
      <c r="O84" s="172" t="e">
        <f>ActionPrioritization!P86</f>
        <v>#REF!</v>
      </c>
      <c r="P84" s="172" t="e">
        <f>ActionPrioritization!Q86</f>
        <v>#REF!</v>
      </c>
      <c r="Q84" s="172" t="e">
        <f>ActionPrioritization!R86</f>
        <v>#REF!</v>
      </c>
      <c r="R84" s="172" t="str">
        <f>ActionPrioritization!S86</f>
        <v>Yes</v>
      </c>
      <c r="S84" s="172">
        <f>ActionPrioritization!T86</f>
        <v>0</v>
      </c>
      <c r="T84" s="172">
        <f>ActionPrioritization!U86</f>
        <v>0</v>
      </c>
      <c r="U84" s="172">
        <f>ActionPrioritization!V86</f>
        <v>0</v>
      </c>
      <c r="V84" s="172">
        <f>ActionPrioritization!W86</f>
        <v>0</v>
      </c>
      <c r="W84" s="172" t="str">
        <f>ActionPrioritization!X86</f>
        <v/>
      </c>
      <c r="X84" s="168" t="s">
        <v>288</v>
      </c>
      <c r="Y84" s="167"/>
      <c r="Z84" s="162"/>
      <c r="AA84" s="162"/>
      <c r="AB84" s="162"/>
      <c r="AC84" s="162"/>
    </row>
    <row r="85" spans="1:29" ht="0.75" customHeight="1" x14ac:dyDescent="0.25">
      <c r="A85" s="162"/>
      <c r="B85" s="172" t="e">
        <f>ActionPrioritization!C87</f>
        <v>#REF!</v>
      </c>
      <c r="C85" s="172" t="e">
        <f>ActionPrioritization!D87</f>
        <v>#REF!</v>
      </c>
      <c r="D85" s="172" t="e">
        <f>ActionPrioritization!E87</f>
        <v>#REF!</v>
      </c>
      <c r="E85" s="172" t="str">
        <f>ActionPrioritization!F87</f>
        <v/>
      </c>
      <c r="F85" s="172" t="str">
        <f>ActionPrioritization!G87</f>
        <v/>
      </c>
      <c r="G85" s="172" t="str">
        <f>ActionPrioritization!H87</f>
        <v/>
      </c>
      <c r="H85" s="172">
        <f>ActionPrioritization!I87</f>
        <v>0</v>
      </c>
      <c r="I85" s="172">
        <f>ActionPrioritization!J87</f>
        <v>0</v>
      </c>
      <c r="J85" s="172">
        <f>ActionPrioritization!K87</f>
        <v>0</v>
      </c>
      <c r="K85" s="172">
        <f>ActionPrioritization!L87</f>
        <v>0</v>
      </c>
      <c r="L85" s="172" t="str">
        <f>ActionPrioritization!M87</f>
        <v/>
      </c>
      <c r="M85" s="172">
        <f>ActionPrioritization!N87</f>
        <v>0</v>
      </c>
      <c r="N85" s="172" t="e">
        <f>ActionPrioritization!O87</f>
        <v>#REF!</v>
      </c>
      <c r="O85" s="172" t="e">
        <f>ActionPrioritization!P87</f>
        <v>#REF!</v>
      </c>
      <c r="P85" s="172" t="e">
        <f>ActionPrioritization!Q87</f>
        <v>#REF!</v>
      </c>
      <c r="Q85" s="172" t="e">
        <f>ActionPrioritization!R87</f>
        <v>#REF!</v>
      </c>
      <c r="R85" s="172" t="str">
        <f>ActionPrioritization!S87</f>
        <v>Yes</v>
      </c>
      <c r="S85" s="172">
        <f>ActionPrioritization!T87</f>
        <v>0</v>
      </c>
      <c r="T85" s="172">
        <f>ActionPrioritization!U87</f>
        <v>0</v>
      </c>
      <c r="U85" s="172">
        <f>ActionPrioritization!V87</f>
        <v>0</v>
      </c>
      <c r="V85" s="172">
        <f>ActionPrioritization!W87</f>
        <v>0</v>
      </c>
      <c r="W85" s="172" t="str">
        <f>ActionPrioritization!X87</f>
        <v/>
      </c>
      <c r="X85" s="168" t="s">
        <v>288</v>
      </c>
      <c r="Y85" s="167"/>
      <c r="Z85" s="162"/>
      <c r="AA85" s="162"/>
      <c r="AB85" s="162"/>
      <c r="AC85" s="162"/>
    </row>
    <row r="86" spans="1:29" ht="0.75" customHeight="1" x14ac:dyDescent="0.25">
      <c r="A86" s="162"/>
      <c r="B86" s="172" t="e">
        <f>ActionPrioritization!C88</f>
        <v>#REF!</v>
      </c>
      <c r="C86" s="172" t="e">
        <f>ActionPrioritization!D88</f>
        <v>#REF!</v>
      </c>
      <c r="D86" s="172" t="e">
        <f>ActionPrioritization!E88</f>
        <v>#REF!</v>
      </c>
      <c r="E86" s="172" t="str">
        <f>ActionPrioritization!F88</f>
        <v/>
      </c>
      <c r="F86" s="172" t="str">
        <f>ActionPrioritization!G88</f>
        <v/>
      </c>
      <c r="G86" s="172" t="str">
        <f>ActionPrioritization!H88</f>
        <v/>
      </c>
      <c r="H86" s="172">
        <f>ActionPrioritization!I88</f>
        <v>0</v>
      </c>
      <c r="I86" s="172">
        <f>ActionPrioritization!J88</f>
        <v>0</v>
      </c>
      <c r="J86" s="172">
        <f>ActionPrioritization!K88</f>
        <v>0</v>
      </c>
      <c r="K86" s="172">
        <f>ActionPrioritization!L88</f>
        <v>0</v>
      </c>
      <c r="L86" s="172" t="str">
        <f>ActionPrioritization!M88</f>
        <v/>
      </c>
      <c r="M86" s="172">
        <f>ActionPrioritization!N88</f>
        <v>0</v>
      </c>
      <c r="N86" s="172" t="e">
        <f>ActionPrioritization!O88</f>
        <v>#REF!</v>
      </c>
      <c r="O86" s="172" t="e">
        <f>ActionPrioritization!P88</f>
        <v>#REF!</v>
      </c>
      <c r="P86" s="172" t="e">
        <f>ActionPrioritization!Q88</f>
        <v>#REF!</v>
      </c>
      <c r="Q86" s="172" t="e">
        <f>ActionPrioritization!R88</f>
        <v>#REF!</v>
      </c>
      <c r="R86" s="172" t="str">
        <f>ActionPrioritization!S88</f>
        <v>Yes</v>
      </c>
      <c r="S86" s="172">
        <f>ActionPrioritization!T88</f>
        <v>0</v>
      </c>
      <c r="T86" s="172">
        <f>ActionPrioritization!U88</f>
        <v>0</v>
      </c>
      <c r="U86" s="172">
        <f>ActionPrioritization!V88</f>
        <v>0</v>
      </c>
      <c r="V86" s="172">
        <f>ActionPrioritization!W88</f>
        <v>0</v>
      </c>
      <c r="W86" s="172" t="str">
        <f>ActionPrioritization!X88</f>
        <v/>
      </c>
      <c r="X86" s="168" t="s">
        <v>288</v>
      </c>
      <c r="Y86" s="167"/>
      <c r="Z86" s="162"/>
      <c r="AA86" s="162"/>
      <c r="AB86" s="162"/>
      <c r="AC86" s="162"/>
    </row>
    <row r="87" spans="1:29" ht="0.75" customHeight="1" x14ac:dyDescent="0.25">
      <c r="A87" s="162"/>
      <c r="B87" s="172" t="e">
        <f>ActionPrioritization!C89</f>
        <v>#REF!</v>
      </c>
      <c r="C87" s="172" t="e">
        <f>ActionPrioritization!D89</f>
        <v>#REF!</v>
      </c>
      <c r="D87" s="172" t="e">
        <f>ActionPrioritization!E89</f>
        <v>#REF!</v>
      </c>
      <c r="E87" s="172" t="str">
        <f>ActionPrioritization!F89</f>
        <v/>
      </c>
      <c r="F87" s="172" t="str">
        <f>ActionPrioritization!G89</f>
        <v/>
      </c>
      <c r="G87" s="172" t="str">
        <f>ActionPrioritization!H89</f>
        <v/>
      </c>
      <c r="H87" s="172">
        <f>ActionPrioritization!I89</f>
        <v>0</v>
      </c>
      <c r="I87" s="172">
        <f>ActionPrioritization!J89</f>
        <v>0</v>
      </c>
      <c r="J87" s="172">
        <f>ActionPrioritization!K89</f>
        <v>0</v>
      </c>
      <c r="K87" s="172">
        <f>ActionPrioritization!L89</f>
        <v>0</v>
      </c>
      <c r="L87" s="172" t="str">
        <f>ActionPrioritization!M89</f>
        <v/>
      </c>
      <c r="M87" s="172">
        <f>ActionPrioritization!N89</f>
        <v>0</v>
      </c>
      <c r="N87" s="172" t="e">
        <f>ActionPrioritization!O89</f>
        <v>#REF!</v>
      </c>
      <c r="O87" s="172" t="e">
        <f>ActionPrioritization!P89</f>
        <v>#REF!</v>
      </c>
      <c r="P87" s="172" t="e">
        <f>ActionPrioritization!Q89</f>
        <v>#REF!</v>
      </c>
      <c r="Q87" s="172" t="e">
        <f>ActionPrioritization!R89</f>
        <v>#REF!</v>
      </c>
      <c r="R87" s="172" t="str">
        <f>ActionPrioritization!S89</f>
        <v>Yes</v>
      </c>
      <c r="S87" s="172">
        <f>ActionPrioritization!T89</f>
        <v>0</v>
      </c>
      <c r="T87" s="172">
        <f>ActionPrioritization!U89</f>
        <v>0</v>
      </c>
      <c r="U87" s="172">
        <f>ActionPrioritization!V89</f>
        <v>0</v>
      </c>
      <c r="V87" s="172">
        <f>ActionPrioritization!W89</f>
        <v>0</v>
      </c>
      <c r="W87" s="172" t="str">
        <f>ActionPrioritization!X89</f>
        <v/>
      </c>
      <c r="X87" s="168" t="s">
        <v>288</v>
      </c>
      <c r="Y87" s="167"/>
      <c r="Z87" s="162"/>
      <c r="AA87" s="162"/>
      <c r="AB87" s="162"/>
      <c r="AC87" s="162"/>
    </row>
    <row r="88" spans="1:29" ht="0.75" customHeight="1" x14ac:dyDescent="0.25">
      <c r="A88" s="162"/>
      <c r="B88" s="172" t="e">
        <f>ActionPrioritization!C90</f>
        <v>#REF!</v>
      </c>
      <c r="C88" s="172" t="e">
        <f>ActionPrioritization!D90</f>
        <v>#REF!</v>
      </c>
      <c r="D88" s="172" t="e">
        <f>ActionPrioritization!E90</f>
        <v>#REF!</v>
      </c>
      <c r="E88" s="172" t="str">
        <f>ActionPrioritization!F90</f>
        <v/>
      </c>
      <c r="F88" s="172" t="str">
        <f>ActionPrioritization!G90</f>
        <v/>
      </c>
      <c r="G88" s="172" t="str">
        <f>ActionPrioritization!H90</f>
        <v/>
      </c>
      <c r="H88" s="172">
        <f>ActionPrioritization!I90</f>
        <v>0</v>
      </c>
      <c r="I88" s="172">
        <f>ActionPrioritization!J90</f>
        <v>0</v>
      </c>
      <c r="J88" s="172">
        <f>ActionPrioritization!K90</f>
        <v>0</v>
      </c>
      <c r="K88" s="172">
        <f>ActionPrioritization!L90</f>
        <v>0</v>
      </c>
      <c r="L88" s="172" t="str">
        <f>ActionPrioritization!M90</f>
        <v/>
      </c>
      <c r="M88" s="172">
        <f>ActionPrioritization!N90</f>
        <v>0</v>
      </c>
      <c r="N88" s="172" t="e">
        <f>ActionPrioritization!O90</f>
        <v>#REF!</v>
      </c>
      <c r="O88" s="172" t="e">
        <f>ActionPrioritization!P90</f>
        <v>#REF!</v>
      </c>
      <c r="P88" s="172" t="e">
        <f>ActionPrioritization!Q90</f>
        <v>#REF!</v>
      </c>
      <c r="Q88" s="172" t="e">
        <f>ActionPrioritization!R90</f>
        <v>#REF!</v>
      </c>
      <c r="R88" s="172" t="str">
        <f>ActionPrioritization!S90</f>
        <v>Yes</v>
      </c>
      <c r="S88" s="172">
        <f>ActionPrioritization!T90</f>
        <v>0</v>
      </c>
      <c r="T88" s="172">
        <f>ActionPrioritization!U90</f>
        <v>0</v>
      </c>
      <c r="U88" s="172">
        <f>ActionPrioritization!V90</f>
        <v>0</v>
      </c>
      <c r="V88" s="172">
        <f>ActionPrioritization!W90</f>
        <v>0</v>
      </c>
      <c r="W88" s="172" t="str">
        <f>ActionPrioritization!X90</f>
        <v/>
      </c>
      <c r="X88" s="168" t="s">
        <v>288</v>
      </c>
      <c r="Y88" s="167"/>
      <c r="Z88" s="162"/>
      <c r="AA88" s="162"/>
      <c r="AB88" s="162"/>
      <c r="AC88" s="162"/>
    </row>
    <row r="89" spans="1:29" ht="0.75" customHeight="1" x14ac:dyDescent="0.25">
      <c r="A89" s="162"/>
      <c r="B89" s="172" t="e">
        <f>ActionPrioritization!C91</f>
        <v>#REF!</v>
      </c>
      <c r="C89" s="172" t="e">
        <f>ActionPrioritization!D91</f>
        <v>#REF!</v>
      </c>
      <c r="D89" s="172" t="e">
        <f>ActionPrioritization!E91</f>
        <v>#REF!</v>
      </c>
      <c r="E89" s="172" t="str">
        <f>ActionPrioritization!F91</f>
        <v/>
      </c>
      <c r="F89" s="172" t="str">
        <f>ActionPrioritization!G91</f>
        <v/>
      </c>
      <c r="G89" s="172" t="str">
        <f>ActionPrioritization!H91</f>
        <v/>
      </c>
      <c r="H89" s="172">
        <f>ActionPrioritization!I91</f>
        <v>0</v>
      </c>
      <c r="I89" s="172">
        <f>ActionPrioritization!J91</f>
        <v>0</v>
      </c>
      <c r="J89" s="172">
        <f>ActionPrioritization!K91</f>
        <v>0</v>
      </c>
      <c r="K89" s="172">
        <f>ActionPrioritization!L91</f>
        <v>0</v>
      </c>
      <c r="L89" s="172" t="str">
        <f>ActionPrioritization!M91</f>
        <v/>
      </c>
      <c r="M89" s="172">
        <f>ActionPrioritization!N91</f>
        <v>0</v>
      </c>
      <c r="N89" s="172" t="e">
        <f>ActionPrioritization!O91</f>
        <v>#REF!</v>
      </c>
      <c r="O89" s="172" t="e">
        <f>ActionPrioritization!P91</f>
        <v>#REF!</v>
      </c>
      <c r="P89" s="172" t="e">
        <f>ActionPrioritization!Q91</f>
        <v>#REF!</v>
      </c>
      <c r="Q89" s="172" t="e">
        <f>ActionPrioritization!R91</f>
        <v>#REF!</v>
      </c>
      <c r="R89" s="172" t="str">
        <f>ActionPrioritization!S91</f>
        <v>Yes</v>
      </c>
      <c r="S89" s="172">
        <f>ActionPrioritization!T91</f>
        <v>0</v>
      </c>
      <c r="T89" s="172">
        <f>ActionPrioritization!U91</f>
        <v>0</v>
      </c>
      <c r="U89" s="172">
        <f>ActionPrioritization!V91</f>
        <v>0</v>
      </c>
      <c r="V89" s="172">
        <f>ActionPrioritization!W91</f>
        <v>0</v>
      </c>
      <c r="W89" s="172" t="str">
        <f>ActionPrioritization!X91</f>
        <v/>
      </c>
      <c r="X89" s="168" t="s">
        <v>288</v>
      </c>
      <c r="Y89" s="167"/>
      <c r="Z89" s="162"/>
      <c r="AA89" s="162"/>
      <c r="AB89" s="162"/>
      <c r="AC89" s="162"/>
    </row>
    <row r="90" spans="1:29" ht="0.75" customHeight="1" x14ac:dyDescent="0.25">
      <c r="A90" s="162"/>
      <c r="B90" s="172" t="e">
        <f>ActionPrioritization!C92</f>
        <v>#REF!</v>
      </c>
      <c r="C90" s="172" t="e">
        <f>ActionPrioritization!D92</f>
        <v>#REF!</v>
      </c>
      <c r="D90" s="172" t="e">
        <f>ActionPrioritization!E92</f>
        <v>#REF!</v>
      </c>
      <c r="E90" s="172" t="str">
        <f>ActionPrioritization!F92</f>
        <v/>
      </c>
      <c r="F90" s="172" t="str">
        <f>ActionPrioritization!G92</f>
        <v/>
      </c>
      <c r="G90" s="172" t="str">
        <f>ActionPrioritization!H92</f>
        <v/>
      </c>
      <c r="H90" s="172">
        <f>ActionPrioritization!I92</f>
        <v>0</v>
      </c>
      <c r="I90" s="172">
        <f>ActionPrioritization!J92</f>
        <v>0</v>
      </c>
      <c r="J90" s="172">
        <f>ActionPrioritization!K92</f>
        <v>0</v>
      </c>
      <c r="K90" s="172">
        <f>ActionPrioritization!L92</f>
        <v>0</v>
      </c>
      <c r="L90" s="172" t="str">
        <f>ActionPrioritization!M92</f>
        <v/>
      </c>
      <c r="M90" s="172">
        <f>ActionPrioritization!N92</f>
        <v>0</v>
      </c>
      <c r="N90" s="172" t="e">
        <f>ActionPrioritization!O92</f>
        <v>#REF!</v>
      </c>
      <c r="O90" s="172" t="e">
        <f>ActionPrioritization!P92</f>
        <v>#REF!</v>
      </c>
      <c r="P90" s="172" t="e">
        <f>ActionPrioritization!Q92</f>
        <v>#REF!</v>
      </c>
      <c r="Q90" s="172" t="e">
        <f>ActionPrioritization!R92</f>
        <v>#REF!</v>
      </c>
      <c r="R90" s="172" t="str">
        <f>ActionPrioritization!S92</f>
        <v>Yes</v>
      </c>
      <c r="S90" s="172">
        <f>ActionPrioritization!T92</f>
        <v>0</v>
      </c>
      <c r="T90" s="172">
        <f>ActionPrioritization!U92</f>
        <v>0</v>
      </c>
      <c r="U90" s="172">
        <f>ActionPrioritization!V92</f>
        <v>0</v>
      </c>
      <c r="V90" s="172">
        <f>ActionPrioritization!W92</f>
        <v>0</v>
      </c>
      <c r="W90" s="172" t="str">
        <f>ActionPrioritization!X92</f>
        <v/>
      </c>
      <c r="X90" s="168" t="s">
        <v>288</v>
      </c>
      <c r="Y90" s="167"/>
      <c r="Z90" s="162"/>
      <c r="AA90" s="162"/>
      <c r="AB90" s="162"/>
      <c r="AC90" s="162"/>
    </row>
    <row r="91" spans="1:29" ht="0.75" customHeight="1" x14ac:dyDescent="0.25">
      <c r="A91" s="162"/>
      <c r="B91" s="172" t="e">
        <f>ActionPrioritization!C93</f>
        <v>#REF!</v>
      </c>
      <c r="C91" s="172" t="e">
        <f>ActionPrioritization!D93</f>
        <v>#REF!</v>
      </c>
      <c r="D91" s="172" t="e">
        <f>ActionPrioritization!E93</f>
        <v>#REF!</v>
      </c>
      <c r="E91" s="172" t="str">
        <f>ActionPrioritization!F93</f>
        <v/>
      </c>
      <c r="F91" s="172" t="str">
        <f>ActionPrioritization!G93</f>
        <v/>
      </c>
      <c r="G91" s="172" t="str">
        <f>ActionPrioritization!H93</f>
        <v/>
      </c>
      <c r="H91" s="172">
        <f>ActionPrioritization!I93</f>
        <v>0</v>
      </c>
      <c r="I91" s="172">
        <f>ActionPrioritization!J93</f>
        <v>0</v>
      </c>
      <c r="J91" s="172">
        <f>ActionPrioritization!K93</f>
        <v>0</v>
      </c>
      <c r="K91" s="172">
        <f>ActionPrioritization!L93</f>
        <v>0</v>
      </c>
      <c r="L91" s="172" t="str">
        <f>ActionPrioritization!M93</f>
        <v/>
      </c>
      <c r="M91" s="172">
        <f>ActionPrioritization!N93</f>
        <v>0</v>
      </c>
      <c r="N91" s="172" t="e">
        <f>ActionPrioritization!O93</f>
        <v>#REF!</v>
      </c>
      <c r="O91" s="172" t="e">
        <f>ActionPrioritization!P93</f>
        <v>#REF!</v>
      </c>
      <c r="P91" s="172" t="e">
        <f>ActionPrioritization!Q93</f>
        <v>#REF!</v>
      </c>
      <c r="Q91" s="172" t="e">
        <f>ActionPrioritization!R93</f>
        <v>#REF!</v>
      </c>
      <c r="R91" s="172" t="str">
        <f>ActionPrioritization!S93</f>
        <v>Yes</v>
      </c>
      <c r="S91" s="172">
        <f>ActionPrioritization!T93</f>
        <v>0</v>
      </c>
      <c r="T91" s="172">
        <f>ActionPrioritization!U93</f>
        <v>0</v>
      </c>
      <c r="U91" s="172">
        <f>ActionPrioritization!V93</f>
        <v>0</v>
      </c>
      <c r="V91" s="172">
        <f>ActionPrioritization!W93</f>
        <v>0</v>
      </c>
      <c r="W91" s="172" t="str">
        <f>ActionPrioritization!X93</f>
        <v/>
      </c>
      <c r="X91" s="168" t="s">
        <v>288</v>
      </c>
      <c r="Y91" s="167"/>
      <c r="Z91" s="162"/>
      <c r="AA91" s="162"/>
      <c r="AB91" s="162"/>
      <c r="AC91" s="162"/>
    </row>
    <row r="92" spans="1:29" ht="0.75" customHeight="1" x14ac:dyDescent="0.25">
      <c r="A92" s="162"/>
      <c r="B92" s="172" t="e">
        <f>ActionPrioritization!C94</f>
        <v>#REF!</v>
      </c>
      <c r="C92" s="172" t="e">
        <f>ActionPrioritization!D94</f>
        <v>#REF!</v>
      </c>
      <c r="D92" s="172" t="e">
        <f>ActionPrioritization!E94</f>
        <v>#REF!</v>
      </c>
      <c r="E92" s="172" t="str">
        <f>ActionPrioritization!F94</f>
        <v/>
      </c>
      <c r="F92" s="172" t="str">
        <f>ActionPrioritization!G94</f>
        <v/>
      </c>
      <c r="G92" s="172" t="str">
        <f>ActionPrioritization!H94</f>
        <v/>
      </c>
      <c r="H92" s="172">
        <f>ActionPrioritization!I94</f>
        <v>0</v>
      </c>
      <c r="I92" s="172">
        <f>ActionPrioritization!J94</f>
        <v>0</v>
      </c>
      <c r="J92" s="172">
        <f>ActionPrioritization!K94</f>
        <v>0</v>
      </c>
      <c r="K92" s="172">
        <f>ActionPrioritization!L94</f>
        <v>0</v>
      </c>
      <c r="L92" s="172" t="str">
        <f>ActionPrioritization!M94</f>
        <v/>
      </c>
      <c r="M92" s="172">
        <f>ActionPrioritization!N94</f>
        <v>0</v>
      </c>
      <c r="N92" s="172" t="e">
        <f>ActionPrioritization!O94</f>
        <v>#REF!</v>
      </c>
      <c r="O92" s="172" t="e">
        <f>ActionPrioritization!P94</f>
        <v>#REF!</v>
      </c>
      <c r="P92" s="172" t="e">
        <f>ActionPrioritization!Q94</f>
        <v>#REF!</v>
      </c>
      <c r="Q92" s="172" t="e">
        <f>ActionPrioritization!R94</f>
        <v>#REF!</v>
      </c>
      <c r="R92" s="172" t="str">
        <f>ActionPrioritization!S94</f>
        <v>Yes</v>
      </c>
      <c r="S92" s="172">
        <f>ActionPrioritization!T94</f>
        <v>0</v>
      </c>
      <c r="T92" s="172">
        <f>ActionPrioritization!U94</f>
        <v>0</v>
      </c>
      <c r="U92" s="172">
        <f>ActionPrioritization!V94</f>
        <v>0</v>
      </c>
      <c r="V92" s="172">
        <f>ActionPrioritization!W94</f>
        <v>0</v>
      </c>
      <c r="W92" s="172" t="str">
        <f>ActionPrioritization!X94</f>
        <v/>
      </c>
      <c r="X92" s="168" t="s">
        <v>288</v>
      </c>
      <c r="Y92" s="167"/>
      <c r="Z92" s="162"/>
      <c r="AA92" s="162"/>
      <c r="AB92" s="162"/>
      <c r="AC92" s="162"/>
    </row>
    <row r="93" spans="1:29" ht="16.5" customHeight="1" x14ac:dyDescent="0.25">
      <c r="A93" s="162"/>
      <c r="B93" s="172" t="e">
        <f>ActionPrioritization!C95</f>
        <v>#REF!</v>
      </c>
      <c r="C93" s="172" t="e">
        <f>ActionPrioritization!D95</f>
        <v>#REF!</v>
      </c>
      <c r="D93" s="172" t="e">
        <f>ActionPrioritization!E95</f>
        <v>#REF!</v>
      </c>
      <c r="E93" s="172" t="str">
        <f>ActionPrioritization!F95</f>
        <v/>
      </c>
      <c r="F93" s="172" t="str">
        <f>ActionPrioritization!G95</f>
        <v/>
      </c>
      <c r="G93" s="172" t="str">
        <f>ActionPrioritization!H95</f>
        <v/>
      </c>
      <c r="H93" s="172">
        <f>ActionPrioritization!I95</f>
        <v>0</v>
      </c>
      <c r="I93" s="172">
        <f>ActionPrioritization!J95</f>
        <v>0</v>
      </c>
      <c r="J93" s="172">
        <f>ActionPrioritization!K95</f>
        <v>0</v>
      </c>
      <c r="K93" s="172">
        <f>ActionPrioritization!L95</f>
        <v>0</v>
      </c>
      <c r="L93" s="172" t="str">
        <f>ActionPrioritization!M95</f>
        <v/>
      </c>
      <c r="M93" s="172">
        <f>ActionPrioritization!N95</f>
        <v>0</v>
      </c>
      <c r="N93" s="172" t="e">
        <f>ActionPrioritization!O95</f>
        <v>#REF!</v>
      </c>
      <c r="O93" s="172" t="e">
        <f>ActionPrioritization!P95</f>
        <v>#REF!</v>
      </c>
      <c r="P93" s="172" t="e">
        <f>ActionPrioritization!Q95</f>
        <v>#REF!</v>
      </c>
      <c r="Q93" s="172" t="e">
        <f>ActionPrioritization!R95</f>
        <v>#REF!</v>
      </c>
      <c r="R93" s="172" t="str">
        <f>ActionPrioritization!S95</f>
        <v>Yes</v>
      </c>
      <c r="S93" s="172">
        <f>ActionPrioritization!T95</f>
        <v>0</v>
      </c>
      <c r="T93" s="172">
        <f>ActionPrioritization!U95</f>
        <v>0</v>
      </c>
      <c r="U93" s="172">
        <f>ActionPrioritization!V95</f>
        <v>0</v>
      </c>
      <c r="V93" s="172">
        <f>ActionPrioritization!W95</f>
        <v>0</v>
      </c>
      <c r="W93" s="173" t="str">
        <f>ActionPrioritization!X95</f>
        <v/>
      </c>
      <c r="X93" s="169" t="s">
        <v>273</v>
      </c>
      <c r="Y93" s="167"/>
      <c r="Z93" s="162"/>
      <c r="AA93" s="162"/>
      <c r="AB93" s="162"/>
      <c r="AC93" s="162"/>
    </row>
    <row r="94" spans="1:29" x14ac:dyDescent="0.25">
      <c r="A94" s="162"/>
      <c r="B94" s="16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row>
    <row r="95" spans="1:29" x14ac:dyDescent="0.25">
      <c r="A95" s="162"/>
      <c r="B95" s="16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row>
    <row r="96" spans="1:29" x14ac:dyDescent="0.25">
      <c r="A96" s="162"/>
      <c r="B96" s="16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row>
    <row r="97" spans="1:29" x14ac:dyDescent="0.25">
      <c r="A97" s="162"/>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row>
    <row r="98" spans="1:29" x14ac:dyDescent="0.25">
      <c r="A98" s="162"/>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row>
    <row r="99" spans="1:29" x14ac:dyDescent="0.25">
      <c r="A99" s="162"/>
      <c r="B99" s="16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row>
    <row r="100" spans="1:29" x14ac:dyDescent="0.25">
      <c r="A100" s="162"/>
      <c r="B100" s="16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row>
    <row r="101" spans="1:29" x14ac:dyDescent="0.25">
      <c r="A101" s="162"/>
      <c r="B101" s="16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row>
    <row r="102" spans="1:29" x14ac:dyDescent="0.25">
      <c r="A102" s="162"/>
      <c r="B102" s="16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row>
    <row r="103" spans="1:29" x14ac:dyDescent="0.25">
      <c r="A103" s="162"/>
      <c r="B103" s="16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row>
    <row r="104" spans="1:29" x14ac:dyDescent="0.25">
      <c r="A104" s="162"/>
      <c r="B104" s="16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row>
    <row r="105" spans="1:29" x14ac:dyDescent="0.25">
      <c r="A105" s="162"/>
      <c r="B105" s="16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row>
  </sheetData>
  <sheetProtection algorithmName="SHA-512" hashValue="lMSW9T9/RVuLGNOM89PgxTVWfZvo07kxy1bgyOmX1+1mJ1UNV3mV2rytSBddedhXe+LM3Cbeqc09BBOhcNqxgg==" saltValue="n7+V2FwxyTifDy4bGsd8SA==" spinCount="100000" sheet="1" objects="1" scenarios="1"/>
  <customSheetViews>
    <customSheetView guid="{BDC8AE3F-6C52-4013-8B34-4743A4E33792}" state="hidden">
      <pageMargins left="0.7" right="0.7" top="0.75" bottom="0.75" header="0.3" footer="0.3"/>
      <pageSetup orientation="portrait" r:id="rId1"/>
    </customSheetView>
    <customSheetView guid="{DFDD0A5F-1CD5-4B59-83C1-73FEE1AC7815}" state="hidden">
      <pageMargins left="0.7" right="0.7" top="0.75" bottom="0.75" header="0.3" footer="0.3"/>
      <pageSetup orientation="portrait" r:id="rId2"/>
    </customSheetView>
  </customSheetViews>
  <pageMargins left="0.7" right="0.7" top="0.75" bottom="0.75" header="0.3" footer="0.3"/>
  <pageSetup orientation="portrait"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5">
    <tabColor rgb="FF00B0F0"/>
  </sheetPr>
  <dimension ref="A1:S38"/>
  <sheetViews>
    <sheetView workbookViewId="0"/>
  </sheetViews>
  <sheetFormatPr defaultColWidth="9" defaultRowHeight="15" x14ac:dyDescent="0.25"/>
  <cols>
    <col min="1" max="1" width="11.5703125" customWidth="1"/>
    <col min="2" max="2" width="4" customWidth="1"/>
    <col min="3" max="3" width="4" hidden="1" customWidth="1"/>
    <col min="4" max="4" width="46.5703125" style="126" customWidth="1"/>
    <col min="5" max="5" width="55.42578125" style="126" customWidth="1"/>
    <col min="6" max="7" width="9" style="126"/>
  </cols>
  <sheetData>
    <row r="1" spans="1:19" s="126" customFormat="1" ht="66.75" customHeight="1" x14ac:dyDescent="0.25">
      <c r="A1" s="232"/>
      <c r="B1" s="233" t="s">
        <v>391</v>
      </c>
      <c r="C1" s="204"/>
      <c r="D1" s="204"/>
      <c r="E1" s="204"/>
    </row>
    <row r="2" spans="1:19" s="126" customFormat="1" ht="11.85" customHeight="1" x14ac:dyDescent="0.25"/>
    <row r="3" spans="1:19" s="188" customFormat="1" ht="19.5" x14ac:dyDescent="0.25">
      <c r="A3" s="229"/>
      <c r="B3" s="1339" t="s">
        <v>253</v>
      </c>
      <c r="C3" s="1340"/>
      <c r="D3" s="1340"/>
      <c r="E3" s="1341"/>
      <c r="F3" s="229"/>
      <c r="G3" s="229"/>
      <c r="H3" s="229"/>
      <c r="I3" s="229"/>
      <c r="J3" s="229"/>
      <c r="K3" s="229"/>
      <c r="L3" s="229"/>
      <c r="M3" s="229"/>
      <c r="N3" s="229"/>
      <c r="O3" s="229"/>
      <c r="P3" s="229"/>
      <c r="Q3" s="229"/>
      <c r="R3" s="229"/>
      <c r="S3" s="229"/>
    </row>
    <row r="4" spans="1:19" s="188" customFormat="1" ht="18" x14ac:dyDescent="0.25">
      <c r="A4" s="229"/>
      <c r="B4" s="237">
        <v>1</v>
      </c>
      <c r="C4" s="234"/>
      <c r="D4" s="234" t="s">
        <v>300</v>
      </c>
      <c r="E4" s="230"/>
      <c r="F4" s="229"/>
      <c r="G4" s="229"/>
      <c r="H4" s="229"/>
      <c r="I4" s="229"/>
      <c r="J4" s="229"/>
      <c r="K4" s="229"/>
      <c r="L4" s="229"/>
      <c r="M4" s="229"/>
      <c r="N4" s="229"/>
      <c r="O4" s="229"/>
      <c r="P4" s="229"/>
      <c r="Q4" s="229"/>
      <c r="R4" s="229"/>
      <c r="S4" s="229"/>
    </row>
    <row r="5" spans="1:19" ht="30" customHeight="1" x14ac:dyDescent="0.25">
      <c r="A5" s="231"/>
      <c r="B5" s="231"/>
      <c r="C5" s="235">
        <v>1</v>
      </c>
      <c r="D5" s="1337" t="s">
        <v>306</v>
      </c>
      <c r="E5" s="1338"/>
      <c r="H5" s="126"/>
      <c r="I5" s="126"/>
      <c r="J5" s="126"/>
      <c r="K5" s="126"/>
      <c r="L5" s="126"/>
      <c r="M5" s="126"/>
      <c r="N5" s="126"/>
      <c r="O5" s="126"/>
      <c r="P5" s="126"/>
      <c r="Q5" s="126"/>
      <c r="R5" s="126"/>
      <c r="S5" s="126"/>
    </row>
    <row r="6" spans="1:19" ht="30" customHeight="1" x14ac:dyDescent="0.25">
      <c r="A6" s="231"/>
      <c r="B6" s="231"/>
      <c r="C6" s="236">
        <v>2</v>
      </c>
      <c r="D6" s="1337" t="s">
        <v>314</v>
      </c>
      <c r="E6" s="1338"/>
      <c r="H6" s="126"/>
      <c r="I6" s="126"/>
      <c r="J6" s="126"/>
      <c r="K6" s="126"/>
      <c r="L6" s="126"/>
      <c r="M6" s="126"/>
      <c r="N6" s="126"/>
      <c r="O6" s="126"/>
      <c r="P6" s="126"/>
      <c r="Q6" s="126"/>
      <c r="R6" s="126"/>
      <c r="S6" s="126"/>
    </row>
    <row r="7" spans="1:19" s="188" customFormat="1" ht="18" x14ac:dyDescent="0.25">
      <c r="A7" s="229"/>
      <c r="B7" s="237">
        <v>2</v>
      </c>
      <c r="C7" s="234"/>
      <c r="D7" s="234" t="s">
        <v>297</v>
      </c>
      <c r="E7" s="230"/>
      <c r="F7" s="229"/>
      <c r="G7" s="229"/>
      <c r="H7" s="229"/>
      <c r="I7" s="229"/>
      <c r="J7" s="229"/>
      <c r="K7" s="229"/>
      <c r="L7" s="229"/>
      <c r="M7" s="229"/>
      <c r="N7" s="229"/>
      <c r="O7" s="229"/>
      <c r="P7" s="229"/>
      <c r="Q7" s="229"/>
      <c r="R7" s="229"/>
      <c r="S7" s="229"/>
    </row>
    <row r="8" spans="1:19" ht="22.35" customHeight="1" x14ac:dyDescent="0.25">
      <c r="A8" s="231"/>
      <c r="B8" s="231"/>
      <c r="C8" s="235">
        <v>1</v>
      </c>
      <c r="D8" s="1342" t="s">
        <v>497</v>
      </c>
      <c r="E8" s="1343"/>
      <c r="H8" s="126"/>
      <c r="I8" s="126"/>
      <c r="J8" s="126"/>
      <c r="K8" s="126"/>
      <c r="L8" s="126"/>
      <c r="M8" s="126"/>
      <c r="N8" s="126"/>
      <c r="O8" s="126"/>
      <c r="P8" s="126"/>
      <c r="Q8" s="126"/>
      <c r="R8" s="126"/>
      <c r="S8" s="126"/>
    </row>
    <row r="9" spans="1:19" s="188" customFormat="1" ht="18" x14ac:dyDescent="0.25">
      <c r="A9" s="229"/>
      <c r="B9" s="237">
        <v>3</v>
      </c>
      <c r="C9" s="234"/>
      <c r="D9" s="234" t="s">
        <v>392</v>
      </c>
      <c r="E9" s="230"/>
      <c r="F9" s="229"/>
      <c r="G9" s="229"/>
      <c r="H9" s="229"/>
      <c r="I9" s="229"/>
      <c r="J9" s="229"/>
      <c r="K9" s="229"/>
      <c r="L9" s="229"/>
      <c r="M9" s="229"/>
      <c r="N9" s="229"/>
      <c r="O9" s="229"/>
      <c r="P9" s="229"/>
      <c r="Q9" s="229"/>
      <c r="R9" s="229"/>
      <c r="S9" s="229"/>
    </row>
    <row r="10" spans="1:19" ht="52.5" customHeight="1" x14ac:dyDescent="0.25">
      <c r="A10" s="231"/>
      <c r="B10" s="231"/>
      <c r="C10" s="235">
        <v>1</v>
      </c>
      <c r="D10" s="1337" t="s">
        <v>393</v>
      </c>
      <c r="E10" s="1338"/>
      <c r="H10" s="126"/>
      <c r="I10" s="126"/>
      <c r="J10" s="126"/>
      <c r="K10" s="126"/>
      <c r="L10" s="126"/>
      <c r="M10" s="126"/>
      <c r="N10" s="126"/>
      <c r="O10" s="126"/>
      <c r="P10" s="126"/>
      <c r="Q10" s="126"/>
      <c r="R10" s="126"/>
      <c r="S10" s="126"/>
    </row>
    <row r="11" spans="1:19" ht="18.75" customHeight="1" x14ac:dyDescent="0.25">
      <c r="A11" s="231"/>
      <c r="B11" s="231"/>
      <c r="C11" s="235"/>
      <c r="D11" s="1337" t="s">
        <v>395</v>
      </c>
      <c r="E11" s="1338"/>
      <c r="H11" s="126"/>
      <c r="I11" s="126"/>
      <c r="J11" s="126"/>
      <c r="K11" s="126"/>
      <c r="L11" s="126"/>
      <c r="M11" s="126"/>
      <c r="N11" s="126"/>
      <c r="O11" s="126"/>
      <c r="P11" s="126"/>
      <c r="Q11" s="126"/>
      <c r="R11" s="126"/>
      <c r="S11" s="126"/>
    </row>
    <row r="12" spans="1:19" ht="32.85" customHeight="1" x14ac:dyDescent="0.25">
      <c r="A12" s="231"/>
      <c r="B12" s="231"/>
      <c r="C12" s="235"/>
      <c r="D12" s="1337" t="s">
        <v>394</v>
      </c>
      <c r="E12" s="1338"/>
      <c r="H12" s="126"/>
      <c r="I12" s="126"/>
      <c r="J12" s="126"/>
      <c r="K12" s="126"/>
      <c r="L12" s="126"/>
      <c r="M12" s="126"/>
      <c r="N12" s="126"/>
      <c r="O12" s="126"/>
      <c r="P12" s="126"/>
      <c r="Q12" s="126"/>
      <c r="R12" s="126"/>
      <c r="S12" s="126"/>
    </row>
    <row r="13" spans="1:19" x14ac:dyDescent="0.25">
      <c r="A13" s="231"/>
      <c r="B13" s="231"/>
      <c r="C13" s="231"/>
      <c r="H13" s="126"/>
      <c r="I13" s="126"/>
      <c r="J13" s="126"/>
      <c r="K13" s="126"/>
      <c r="L13" s="126"/>
      <c r="M13" s="126"/>
      <c r="N13" s="126"/>
      <c r="O13" s="126"/>
      <c r="P13" s="126"/>
      <c r="Q13" s="126"/>
      <c r="R13" s="126"/>
      <c r="S13" s="126"/>
    </row>
    <row r="14" spans="1:19" x14ac:dyDescent="0.25">
      <c r="A14" s="231"/>
      <c r="B14" s="231"/>
      <c r="C14" s="231"/>
      <c r="H14" s="126"/>
      <c r="I14" s="126"/>
      <c r="J14" s="126"/>
      <c r="K14" s="126"/>
      <c r="L14" s="126"/>
      <c r="M14" s="126"/>
      <c r="N14" s="126"/>
      <c r="O14" s="126"/>
      <c r="P14" s="126"/>
      <c r="Q14" s="126"/>
      <c r="R14" s="126"/>
      <c r="S14" s="126"/>
    </row>
    <row r="15" spans="1:19" x14ac:dyDescent="0.25">
      <c r="A15" s="231"/>
      <c r="B15" s="231"/>
      <c r="C15" s="231"/>
      <c r="H15" s="126"/>
      <c r="I15" s="126"/>
      <c r="J15" s="126"/>
      <c r="K15" s="126"/>
      <c r="L15" s="126"/>
      <c r="M15" s="126"/>
      <c r="N15" s="126"/>
      <c r="O15" s="126"/>
      <c r="P15" s="126"/>
      <c r="Q15" s="126"/>
      <c r="R15" s="126"/>
      <c r="S15" s="126"/>
    </row>
    <row r="16" spans="1:19" x14ac:dyDescent="0.25">
      <c r="A16" s="231"/>
      <c r="B16" s="231"/>
      <c r="C16" s="231"/>
      <c r="H16" s="126"/>
      <c r="I16" s="126"/>
      <c r="J16" s="126"/>
      <c r="K16" s="126"/>
      <c r="L16" s="126"/>
      <c r="M16" s="126"/>
      <c r="N16" s="126"/>
      <c r="O16" s="126"/>
      <c r="P16" s="126"/>
      <c r="Q16" s="126"/>
      <c r="R16" s="126"/>
      <c r="S16" s="126"/>
    </row>
    <row r="17" spans="1:19" x14ac:dyDescent="0.25">
      <c r="A17" s="231"/>
      <c r="B17" s="231"/>
      <c r="C17" s="231"/>
      <c r="H17" s="126"/>
      <c r="I17" s="126"/>
      <c r="J17" s="126"/>
      <c r="K17" s="126"/>
      <c r="L17" s="126"/>
      <c r="M17" s="126"/>
      <c r="N17" s="126"/>
      <c r="O17" s="126"/>
      <c r="P17" s="126"/>
      <c r="Q17" s="126"/>
      <c r="R17" s="126"/>
      <c r="S17" s="126"/>
    </row>
    <row r="18" spans="1:19" x14ac:dyDescent="0.25">
      <c r="A18" s="231"/>
      <c r="B18" s="231"/>
      <c r="C18" s="231"/>
      <c r="H18" s="126"/>
      <c r="I18" s="126"/>
      <c r="J18" s="126"/>
      <c r="K18" s="126"/>
      <c r="L18" s="126"/>
      <c r="M18" s="126"/>
      <c r="N18" s="126"/>
      <c r="O18" s="126"/>
      <c r="P18" s="126"/>
      <c r="Q18" s="126"/>
      <c r="R18" s="126"/>
      <c r="S18" s="126"/>
    </row>
    <row r="19" spans="1:19" x14ac:dyDescent="0.25">
      <c r="A19" s="231"/>
      <c r="B19" s="231"/>
      <c r="C19" s="231"/>
      <c r="H19" s="126"/>
      <c r="I19" s="126"/>
      <c r="J19" s="126"/>
      <c r="K19" s="126"/>
      <c r="L19" s="126"/>
      <c r="M19" s="126"/>
      <c r="N19" s="126"/>
      <c r="O19" s="126"/>
      <c r="P19" s="126"/>
      <c r="Q19" s="126"/>
      <c r="R19" s="126"/>
      <c r="S19" s="126"/>
    </row>
    <row r="20" spans="1:19" x14ac:dyDescent="0.25">
      <c r="A20" s="231"/>
      <c r="B20" s="231"/>
      <c r="C20" s="231"/>
      <c r="H20" s="126"/>
      <c r="I20" s="126"/>
      <c r="J20" s="126"/>
      <c r="K20" s="126"/>
      <c r="L20" s="126"/>
      <c r="M20" s="126"/>
      <c r="N20" s="126"/>
      <c r="O20" s="126"/>
      <c r="P20" s="126"/>
      <c r="Q20" s="126"/>
      <c r="R20" s="126"/>
      <c r="S20" s="126"/>
    </row>
    <row r="21" spans="1:19" x14ac:dyDescent="0.25">
      <c r="A21" s="231"/>
      <c r="B21" s="231"/>
      <c r="C21" s="231"/>
      <c r="H21" s="126"/>
      <c r="I21" s="126"/>
      <c r="J21" s="126"/>
      <c r="K21" s="126"/>
      <c r="L21" s="126"/>
      <c r="M21" s="126"/>
      <c r="N21" s="126"/>
      <c r="O21" s="126"/>
      <c r="P21" s="126"/>
      <c r="Q21" s="126"/>
      <c r="R21" s="126"/>
      <c r="S21" s="126"/>
    </row>
    <row r="22" spans="1:19" x14ac:dyDescent="0.25">
      <c r="A22" s="231"/>
      <c r="B22" s="231"/>
      <c r="C22" s="231"/>
      <c r="H22" s="126"/>
      <c r="I22" s="126"/>
      <c r="J22" s="126"/>
      <c r="K22" s="126"/>
      <c r="L22" s="126"/>
      <c r="M22" s="126"/>
      <c r="N22" s="126"/>
      <c r="O22" s="126"/>
      <c r="P22" s="126"/>
      <c r="Q22" s="126"/>
      <c r="R22" s="126"/>
      <c r="S22" s="126"/>
    </row>
    <row r="23" spans="1:19" x14ac:dyDescent="0.25">
      <c r="A23" s="231"/>
      <c r="B23" s="231"/>
      <c r="C23" s="231"/>
      <c r="H23" s="126"/>
      <c r="I23" s="126"/>
      <c r="J23" s="126"/>
      <c r="K23" s="126"/>
      <c r="L23" s="126"/>
      <c r="M23" s="126"/>
      <c r="N23" s="126"/>
      <c r="O23" s="126"/>
      <c r="P23" s="126"/>
      <c r="Q23" s="126"/>
      <c r="R23" s="126"/>
      <c r="S23" s="126"/>
    </row>
    <row r="24" spans="1:19" x14ac:dyDescent="0.25">
      <c r="A24" s="231"/>
      <c r="B24" s="231"/>
      <c r="C24" s="231"/>
      <c r="H24" s="126"/>
      <c r="I24" s="126"/>
      <c r="J24" s="126"/>
      <c r="K24" s="126"/>
      <c r="L24" s="126"/>
      <c r="M24" s="126"/>
      <c r="N24" s="126"/>
      <c r="O24" s="126"/>
      <c r="P24" s="126"/>
      <c r="Q24" s="126"/>
      <c r="R24" s="126"/>
      <c r="S24" s="126"/>
    </row>
    <row r="25" spans="1:19" x14ac:dyDescent="0.25">
      <c r="A25" s="231"/>
      <c r="B25" s="231"/>
      <c r="C25" s="231"/>
      <c r="H25" s="126"/>
      <c r="I25" s="126"/>
      <c r="J25" s="126"/>
      <c r="K25" s="126"/>
      <c r="L25" s="126"/>
      <c r="M25" s="126"/>
      <c r="N25" s="126"/>
      <c r="O25" s="126"/>
      <c r="P25" s="126"/>
      <c r="Q25" s="126"/>
      <c r="R25" s="126"/>
      <c r="S25" s="126"/>
    </row>
    <row r="26" spans="1:19" x14ac:dyDescent="0.25">
      <c r="A26" s="231"/>
      <c r="B26" s="231"/>
      <c r="C26" s="231"/>
      <c r="H26" s="126"/>
      <c r="I26" s="126"/>
      <c r="J26" s="126"/>
      <c r="K26" s="126"/>
      <c r="L26" s="126"/>
      <c r="M26" s="126"/>
      <c r="N26" s="126"/>
      <c r="O26" s="126"/>
      <c r="P26" s="126"/>
      <c r="Q26" s="126"/>
      <c r="R26" s="126"/>
      <c r="S26" s="126"/>
    </row>
    <row r="27" spans="1:19" x14ac:dyDescent="0.25">
      <c r="A27" s="231"/>
      <c r="B27" s="231"/>
      <c r="C27" s="231"/>
      <c r="H27" s="126"/>
      <c r="I27" s="126"/>
      <c r="J27" s="126"/>
      <c r="K27" s="126"/>
      <c r="L27" s="126"/>
      <c r="M27" s="126"/>
      <c r="N27" s="126"/>
      <c r="O27" s="126"/>
      <c r="P27" s="126"/>
      <c r="Q27" s="126"/>
      <c r="R27" s="126"/>
      <c r="S27" s="126"/>
    </row>
    <row r="28" spans="1:19" x14ac:dyDescent="0.25">
      <c r="A28" s="231"/>
      <c r="B28" s="231"/>
      <c r="C28" s="231"/>
      <c r="H28" s="126"/>
      <c r="I28" s="126"/>
      <c r="J28" s="126"/>
      <c r="K28" s="126"/>
      <c r="L28" s="126"/>
      <c r="M28" s="126"/>
      <c r="N28" s="126"/>
      <c r="O28" s="126"/>
      <c r="P28" s="126"/>
      <c r="Q28" s="126"/>
      <c r="R28" s="126"/>
      <c r="S28" s="126"/>
    </row>
    <row r="29" spans="1:19" x14ac:dyDescent="0.25">
      <c r="A29" s="231"/>
      <c r="B29" s="231"/>
      <c r="C29" s="231"/>
      <c r="H29" s="126"/>
      <c r="I29" s="126"/>
      <c r="J29" s="126"/>
      <c r="K29" s="126"/>
      <c r="L29" s="126"/>
      <c r="M29" s="126"/>
      <c r="N29" s="126"/>
      <c r="O29" s="126"/>
      <c r="P29" s="126"/>
      <c r="Q29" s="126"/>
      <c r="R29" s="126"/>
      <c r="S29" s="126"/>
    </row>
    <row r="30" spans="1:19" x14ac:dyDescent="0.25">
      <c r="A30" s="231"/>
      <c r="B30" s="231"/>
      <c r="C30" s="231"/>
      <c r="H30" s="126"/>
      <c r="I30" s="126"/>
      <c r="J30" s="126"/>
      <c r="K30" s="126"/>
      <c r="L30" s="126"/>
      <c r="M30" s="126"/>
      <c r="N30" s="126"/>
      <c r="O30" s="126"/>
      <c r="P30" s="126"/>
      <c r="Q30" s="126"/>
      <c r="R30" s="126"/>
      <c r="S30" s="126"/>
    </row>
    <row r="31" spans="1:19" x14ac:dyDescent="0.25">
      <c r="A31" s="231"/>
      <c r="B31" s="231"/>
      <c r="C31" s="231"/>
      <c r="H31" s="126"/>
      <c r="I31" s="126"/>
      <c r="J31" s="126"/>
      <c r="K31" s="126"/>
      <c r="L31" s="126"/>
      <c r="M31" s="126"/>
      <c r="N31" s="126"/>
      <c r="O31" s="126"/>
      <c r="P31" s="126"/>
      <c r="Q31" s="126"/>
      <c r="R31" s="126"/>
      <c r="S31" s="126"/>
    </row>
    <row r="32" spans="1:19" x14ac:dyDescent="0.25">
      <c r="A32" s="231"/>
      <c r="B32" s="231"/>
      <c r="C32" s="231"/>
      <c r="H32" s="126"/>
      <c r="I32" s="126"/>
      <c r="J32" s="126"/>
      <c r="K32" s="126"/>
      <c r="L32" s="126"/>
      <c r="M32" s="126"/>
      <c r="N32" s="126"/>
      <c r="O32" s="126"/>
      <c r="P32" s="126"/>
      <c r="Q32" s="126"/>
      <c r="R32" s="126"/>
      <c r="S32" s="126"/>
    </row>
    <row r="33" spans="1:19" x14ac:dyDescent="0.25">
      <c r="A33" s="231"/>
      <c r="B33" s="231"/>
      <c r="C33" s="231"/>
      <c r="H33" s="126"/>
      <c r="I33" s="126"/>
      <c r="J33" s="126"/>
      <c r="K33" s="126"/>
      <c r="L33" s="126"/>
      <c r="M33" s="126"/>
      <c r="N33" s="126"/>
      <c r="O33" s="126"/>
      <c r="P33" s="126"/>
      <c r="Q33" s="126"/>
      <c r="R33" s="126"/>
      <c r="S33" s="126"/>
    </row>
    <row r="34" spans="1:19" x14ac:dyDescent="0.25">
      <c r="A34" s="231"/>
      <c r="B34" s="231"/>
      <c r="C34" s="231"/>
      <c r="H34" s="126"/>
      <c r="I34" s="126"/>
      <c r="J34" s="126"/>
      <c r="K34" s="126"/>
      <c r="L34" s="126"/>
      <c r="M34" s="126"/>
      <c r="N34" s="126"/>
      <c r="O34" s="126"/>
      <c r="P34" s="126"/>
      <c r="Q34" s="126"/>
      <c r="R34" s="126"/>
      <c r="S34" s="126"/>
    </row>
    <row r="35" spans="1:19" x14ac:dyDescent="0.25">
      <c r="A35" s="231"/>
      <c r="B35" s="231"/>
      <c r="C35" s="231"/>
      <c r="H35" s="126"/>
      <c r="I35" s="126"/>
      <c r="J35" s="126"/>
      <c r="K35" s="126"/>
      <c r="L35" s="126"/>
      <c r="M35" s="126"/>
      <c r="N35" s="126"/>
      <c r="O35" s="126"/>
      <c r="P35" s="126"/>
      <c r="Q35" s="126"/>
      <c r="R35" s="126"/>
      <c r="S35" s="126"/>
    </row>
    <row r="36" spans="1:19" x14ac:dyDescent="0.25">
      <c r="A36" s="231"/>
      <c r="B36" s="231"/>
      <c r="C36" s="231"/>
      <c r="H36" s="126"/>
      <c r="I36" s="126"/>
      <c r="J36" s="126"/>
      <c r="K36" s="126"/>
      <c r="L36" s="126"/>
      <c r="M36" s="126"/>
      <c r="N36" s="126"/>
      <c r="O36" s="126"/>
      <c r="P36" s="126"/>
      <c r="Q36" s="126"/>
      <c r="R36" s="126"/>
      <c r="S36" s="126"/>
    </row>
    <row r="37" spans="1:19" x14ac:dyDescent="0.25">
      <c r="A37" s="231"/>
      <c r="B37" s="231"/>
      <c r="C37" s="231"/>
      <c r="H37" s="126"/>
      <c r="I37" s="126"/>
      <c r="J37" s="126"/>
      <c r="K37" s="126"/>
      <c r="L37" s="126"/>
      <c r="M37" s="126"/>
      <c r="N37" s="126"/>
      <c r="O37" s="126"/>
      <c r="P37" s="126"/>
      <c r="Q37" s="126"/>
      <c r="R37" s="126"/>
      <c r="S37" s="126"/>
    </row>
    <row r="38" spans="1:19" x14ac:dyDescent="0.25">
      <c r="A38" s="231"/>
      <c r="B38" s="231"/>
      <c r="C38" s="231"/>
      <c r="H38" s="126"/>
      <c r="I38" s="126"/>
      <c r="J38" s="126"/>
      <c r="K38" s="126"/>
      <c r="L38" s="126"/>
      <c r="M38" s="126"/>
      <c r="N38" s="126"/>
      <c r="O38" s="126"/>
      <c r="P38" s="126"/>
      <c r="Q38" s="126"/>
      <c r="R38" s="126"/>
      <c r="S38" s="126"/>
    </row>
  </sheetData>
  <sheetProtection algorithmName="SHA-512" hashValue="opDl9BHEHys+k4QgGzZiuVJciGhPf+G+GVaFD24bNFGNYKRDmeTGIn+Iz1tDjzMSe6e8uDqLlFcj8xQCHb5iOQ==" saltValue="09l6uPuEdA5qsmGglIFYnQ==" spinCount="100000" sheet="1" objects="1" scenarios="1"/>
  <protectedRanges>
    <protectedRange sqref="C8 C10:D10 C5:D5 C6" name="Range1"/>
    <protectedRange sqref="D6" name="Range1_1"/>
    <protectedRange sqref="D8" name="Range1_2"/>
  </protectedRanges>
  <customSheetViews>
    <customSheetView guid="{BDC8AE3F-6C52-4013-8B34-4743A4E33792}" hiddenColumns="1" state="hidden">
      <pageMargins left="0.7" right="0.7" top="0.75" bottom="0.75" header="0.3" footer="0.3"/>
      <pageSetup orientation="portrait" r:id="rId1"/>
    </customSheetView>
    <customSheetView guid="{DFDD0A5F-1CD5-4B59-83C1-73FEE1AC7815}" hiddenColumns="1" state="hidden">
      <pageMargins left="0.7" right="0.7" top="0.75" bottom="0.75" header="0.3" footer="0.3"/>
      <pageSetup orientation="portrait" r:id="rId2"/>
    </customSheetView>
  </customSheetViews>
  <mergeCells count="7">
    <mergeCell ref="D11:E11"/>
    <mergeCell ref="D12:E12"/>
    <mergeCell ref="B3:E3"/>
    <mergeCell ref="D5:E5"/>
    <mergeCell ref="D6:E6"/>
    <mergeCell ref="D8:E8"/>
    <mergeCell ref="D10:E10"/>
  </mergeCells>
  <pageMargins left="0.7" right="0.7" top="0.75" bottom="0.75" header="0.3" footer="0.3"/>
  <pageSetup orientation="portrait"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00B0F0"/>
  </sheetPr>
  <dimension ref="A1:AW101"/>
  <sheetViews>
    <sheetView workbookViewId="0"/>
  </sheetViews>
  <sheetFormatPr defaultColWidth="9" defaultRowHeight="15" x14ac:dyDescent="0.25"/>
  <cols>
    <col min="1" max="1" width="16.42578125" customWidth="1"/>
    <col min="2" max="2" width="5.5703125" customWidth="1"/>
    <col min="3" max="3" width="18.42578125" customWidth="1"/>
    <col min="4" max="4" width="20.85546875" customWidth="1"/>
    <col min="5" max="5" width="31" customWidth="1"/>
    <col min="6" max="7" width="27" customWidth="1"/>
    <col min="8" max="8" width="19" customWidth="1"/>
    <col min="9" max="9" width="20.42578125" customWidth="1"/>
    <col min="10" max="12" width="17.5703125" hidden="1" customWidth="1"/>
    <col min="13" max="13" width="42.5703125" style="137" customWidth="1"/>
    <col min="14" max="14" width="30" customWidth="1"/>
    <col min="15" max="18" width="22" customWidth="1"/>
    <col min="19" max="19" width="18.42578125" customWidth="1"/>
    <col min="20" max="20" width="17.5703125" customWidth="1"/>
    <col min="21" max="23" width="17.5703125" hidden="1" customWidth="1"/>
    <col min="24" max="24" width="42.5703125" customWidth="1"/>
    <col min="25" max="25" width="33.85546875" style="251" customWidth="1"/>
    <col min="26" max="26" width="29.85546875" style="251" hidden="1" customWidth="1"/>
    <col min="27" max="27" width="66.85546875" customWidth="1"/>
    <col min="28" max="28" width="69.5703125" customWidth="1"/>
    <col min="29" max="29" width="78.85546875" customWidth="1"/>
    <col min="30" max="30" width="11" hidden="1" customWidth="1"/>
    <col min="31" max="33" width="14.85546875" customWidth="1"/>
  </cols>
  <sheetData>
    <row r="1" spans="1:49" s="127" customFormat="1" ht="82.35" customHeight="1" thickBot="1" x14ac:dyDescent="0.3">
      <c r="A1" s="201"/>
      <c r="B1" s="202" t="s">
        <v>300</v>
      </c>
      <c r="C1" s="201"/>
      <c r="D1" s="201"/>
      <c r="E1" s="201"/>
      <c r="F1" s="201"/>
      <c r="G1" s="208"/>
      <c r="H1" s="208"/>
      <c r="I1" s="201"/>
      <c r="J1" s="201"/>
      <c r="K1" s="201"/>
      <c r="L1" s="201"/>
      <c r="M1" s="206"/>
      <c r="N1" s="201"/>
      <c r="O1" s="208"/>
      <c r="P1" s="208"/>
      <c r="Q1" s="208"/>
      <c r="R1" s="208"/>
      <c r="S1" s="209"/>
      <c r="T1" s="201"/>
      <c r="U1" s="201"/>
      <c r="V1" s="201"/>
      <c r="W1" s="201"/>
      <c r="X1" s="201"/>
      <c r="Y1" s="201"/>
      <c r="Z1" s="201"/>
      <c r="AA1" s="126"/>
      <c r="AB1" s="126"/>
      <c r="AC1" s="126"/>
      <c r="AD1" s="126"/>
      <c r="AE1" s="126"/>
      <c r="AF1" s="126"/>
      <c r="AG1" s="126"/>
      <c r="AH1" s="126"/>
      <c r="AI1" s="126"/>
      <c r="AJ1" s="126"/>
      <c r="AK1" s="126"/>
      <c r="AL1" s="126"/>
      <c r="AM1" s="126"/>
      <c r="AN1" s="126"/>
      <c r="AO1" s="126"/>
      <c r="AP1" s="126"/>
      <c r="AQ1" s="126"/>
      <c r="AR1" s="126"/>
      <c r="AS1" s="126"/>
      <c r="AT1" s="126"/>
      <c r="AU1" s="126"/>
      <c r="AV1" s="126"/>
      <c r="AW1" s="126"/>
    </row>
    <row r="2" spans="1:49" s="184" customFormat="1" ht="33" customHeight="1" x14ac:dyDescent="0.35">
      <c r="A2" s="243"/>
      <c r="B2" s="412"/>
      <c r="C2" s="412"/>
      <c r="D2" s="412"/>
      <c r="E2" s="412"/>
      <c r="F2" s="1344" t="s">
        <v>315</v>
      </c>
      <c r="G2" s="1344"/>
      <c r="H2" s="1344"/>
      <c r="I2" s="1344"/>
      <c r="J2" s="1344"/>
      <c r="K2" s="1344"/>
      <c r="L2" s="1344"/>
      <c r="M2" s="1344"/>
      <c r="N2" s="286">
        <v>1</v>
      </c>
      <c r="O2" s="1345" t="s">
        <v>316</v>
      </c>
      <c r="P2" s="1345"/>
      <c r="Q2" s="1345"/>
      <c r="R2" s="1345"/>
      <c r="S2" s="1345"/>
      <c r="T2" s="1345"/>
      <c r="U2" s="1345"/>
      <c r="V2" s="1345"/>
      <c r="W2" s="1345"/>
      <c r="X2" s="1345"/>
      <c r="Y2" s="287"/>
      <c r="Z2" s="245"/>
      <c r="AA2" s="243"/>
      <c r="AB2" s="243"/>
      <c r="AC2" s="243"/>
      <c r="AD2" s="243"/>
      <c r="AE2" s="243"/>
    </row>
    <row r="3" spans="1:49" s="188" customFormat="1" ht="143.25" customHeight="1" x14ac:dyDescent="0.35">
      <c r="A3" s="229"/>
      <c r="B3" s="412" t="s">
        <v>173</v>
      </c>
      <c r="C3" s="412" t="s">
        <v>174</v>
      </c>
      <c r="D3" s="412" t="s">
        <v>175</v>
      </c>
      <c r="E3" s="412" t="s">
        <v>176</v>
      </c>
      <c r="F3" s="413" t="s">
        <v>144</v>
      </c>
      <c r="G3" s="413" t="s">
        <v>178</v>
      </c>
      <c r="H3" s="413" t="s">
        <v>272</v>
      </c>
      <c r="I3" s="414" t="s">
        <v>317</v>
      </c>
      <c r="J3" s="415" t="s">
        <v>418</v>
      </c>
      <c r="K3" s="415" t="s">
        <v>419</v>
      </c>
      <c r="L3" s="415" t="s">
        <v>420</v>
      </c>
      <c r="M3" s="414" t="s">
        <v>282</v>
      </c>
      <c r="N3" s="273" t="s">
        <v>360</v>
      </c>
      <c r="O3" s="246" t="s">
        <v>161</v>
      </c>
      <c r="P3" s="246" t="s">
        <v>162</v>
      </c>
      <c r="Q3" s="246" t="s">
        <v>177</v>
      </c>
      <c r="R3" s="246" t="s">
        <v>163</v>
      </c>
      <c r="S3" s="246" t="s">
        <v>271</v>
      </c>
      <c r="T3" s="246" t="s">
        <v>317</v>
      </c>
      <c r="U3" s="247" t="s">
        <v>284</v>
      </c>
      <c r="V3" s="247" t="s">
        <v>285</v>
      </c>
      <c r="W3" s="247" t="s">
        <v>286</v>
      </c>
      <c r="X3" s="244" t="s">
        <v>282</v>
      </c>
      <c r="Y3" s="273" t="s">
        <v>318</v>
      </c>
      <c r="Z3" s="245" t="s">
        <v>319</v>
      </c>
      <c r="AA3" s="229"/>
      <c r="AB3" s="229"/>
      <c r="AC3" s="229"/>
      <c r="AD3" s="243"/>
      <c r="AE3" s="243"/>
      <c r="AF3" s="184"/>
      <c r="AG3" s="184"/>
      <c r="AH3" s="184"/>
      <c r="AI3" s="184"/>
      <c r="AJ3" s="184"/>
    </row>
    <row r="4" spans="1:49" ht="23.25" x14ac:dyDescent="0.35">
      <c r="A4" s="231"/>
      <c r="B4" s="392">
        <v>1</v>
      </c>
      <c r="C4" s="393" t="e">
        <f>'Input 100D'!B4</f>
        <v>#REF!</v>
      </c>
      <c r="D4" s="393" t="e">
        <f>'Input 100D'!C4</f>
        <v>#REF!</v>
      </c>
      <c r="E4" s="571" t="e">
        <f>'Input 100D'!D4</f>
        <v>#REF!</v>
      </c>
      <c r="F4" s="572" t="str">
        <f>'Input 100D'!E4</f>
        <v/>
      </c>
      <c r="G4" s="572" t="str">
        <f>'Input 100D'!F4</f>
        <v/>
      </c>
      <c r="H4" s="573" t="str">
        <f>'Input 100D'!G4</f>
        <v/>
      </c>
      <c r="I4" s="573">
        <f>'Input 100D'!H4</f>
        <v>0</v>
      </c>
      <c r="J4" s="574">
        <f>'Input 100D'!I4</f>
        <v>0</v>
      </c>
      <c r="K4" s="574">
        <f>'Input 100D'!J4</f>
        <v>0</v>
      </c>
      <c r="L4" s="574">
        <f>'Input 100D'!K4</f>
        <v>0</v>
      </c>
      <c r="M4" s="575" t="str">
        <f>'Input 100D'!L4</f>
        <v/>
      </c>
      <c r="N4" s="248"/>
      <c r="O4" s="572" t="e">
        <f>+'Input 100D'!N4</f>
        <v>#REF!</v>
      </c>
      <c r="P4" s="572" t="e">
        <f>+'Input 100D'!O4</f>
        <v>#REF!</v>
      </c>
      <c r="Q4" s="572" t="e">
        <f>+'Input 100D'!P4</f>
        <v>#REF!</v>
      </c>
      <c r="R4" s="572" t="e">
        <f>+'Input 100D'!Q4</f>
        <v>#REF!</v>
      </c>
      <c r="S4" s="573" t="str">
        <f>+'Input 100D'!R4</f>
        <v>Yes</v>
      </c>
      <c r="T4" s="573">
        <f>+'Input 100D'!S4</f>
        <v>0</v>
      </c>
      <c r="U4" s="574">
        <f>+'Input 100D'!T4</f>
        <v>0</v>
      </c>
      <c r="V4" s="574">
        <f>+'Input 100D'!U4</f>
        <v>0</v>
      </c>
      <c r="W4" s="574">
        <f>+'Input 100D'!V4</f>
        <v>0</v>
      </c>
      <c r="X4" s="575" t="str">
        <f>+'Input 100D'!W4</f>
        <v/>
      </c>
      <c r="Y4" s="248"/>
      <c r="Z4" s="249" t="str">
        <f>+IF(OR(N4=$AD$5)=TRUE,$AD$5,IF(OR(Y4=$AD$5),$AD$5,""))</f>
        <v/>
      </c>
      <c r="AA4" s="126"/>
      <c r="AB4" s="126"/>
      <c r="AC4" s="126"/>
      <c r="AD4" s="243"/>
      <c r="AE4" s="243"/>
      <c r="AF4" s="184"/>
      <c r="AG4" s="184"/>
      <c r="AH4" s="184"/>
      <c r="AI4" s="184"/>
      <c r="AJ4" s="184"/>
    </row>
    <row r="5" spans="1:49" ht="23.25" x14ac:dyDescent="0.35">
      <c r="A5" s="231"/>
      <c r="B5" s="392">
        <v>2</v>
      </c>
      <c r="C5" s="393" t="e">
        <f>'Input 100D'!B5</f>
        <v>#REF!</v>
      </c>
      <c r="D5" s="393" t="e">
        <f>'Input 100D'!C5</f>
        <v>#REF!</v>
      </c>
      <c r="E5" s="571" t="e">
        <f>'Input 100D'!D5</f>
        <v>#REF!</v>
      </c>
      <c r="F5" s="572" t="str">
        <f>'Input 100D'!E5</f>
        <v/>
      </c>
      <c r="G5" s="572" t="str">
        <f>'Input 100D'!F5</f>
        <v/>
      </c>
      <c r="H5" s="573" t="str">
        <f>'Input 100D'!G5</f>
        <v/>
      </c>
      <c r="I5" s="573">
        <f>'Input 100D'!H5</f>
        <v>0</v>
      </c>
      <c r="J5" s="574">
        <f>'Input 100D'!I5</f>
        <v>0</v>
      </c>
      <c r="K5" s="574">
        <f>'Input 100D'!J5</f>
        <v>0</v>
      </c>
      <c r="L5" s="574">
        <f>'Input 100D'!K5</f>
        <v>0</v>
      </c>
      <c r="M5" s="575" t="str">
        <f>'Input 100D'!L5</f>
        <v/>
      </c>
      <c r="N5" s="248"/>
      <c r="O5" s="572" t="e">
        <f>+'Input 100D'!N5</f>
        <v>#REF!</v>
      </c>
      <c r="P5" s="572" t="e">
        <f>+'Input 100D'!O5</f>
        <v>#REF!</v>
      </c>
      <c r="Q5" s="572" t="e">
        <f>+'Input 100D'!P5</f>
        <v>#REF!</v>
      </c>
      <c r="R5" s="572" t="e">
        <f>+'Input 100D'!Q5</f>
        <v>#REF!</v>
      </c>
      <c r="S5" s="573" t="str">
        <f>+'Input 100D'!R5</f>
        <v>Yes</v>
      </c>
      <c r="T5" s="573">
        <f>+'Input 100D'!S5</f>
        <v>0</v>
      </c>
      <c r="U5" s="574">
        <f>+'Input 100D'!T5</f>
        <v>0</v>
      </c>
      <c r="V5" s="574">
        <f>+'Input 100D'!U5</f>
        <v>0</v>
      </c>
      <c r="W5" s="574">
        <f>+'Input 100D'!V5</f>
        <v>0</v>
      </c>
      <c r="X5" s="575" t="str">
        <f>+'Input 100D'!W5</f>
        <v/>
      </c>
      <c r="Y5" s="248"/>
      <c r="Z5" s="249" t="str">
        <f t="shared" ref="Z5:Z68" si="0">+IF(OR(N5=$AD$5)=TRUE,$AD$5,IF(OR(Y5=$AD$5),$AD$5,""))</f>
        <v/>
      </c>
      <c r="AA5" s="126"/>
      <c r="AB5" s="126"/>
      <c r="AC5" s="126"/>
      <c r="AD5" s="250" t="s">
        <v>10</v>
      </c>
      <c r="AE5" s="243"/>
      <c r="AF5" s="184"/>
      <c r="AG5" s="184"/>
      <c r="AH5" s="184"/>
      <c r="AI5" s="184"/>
      <c r="AJ5" s="184"/>
    </row>
    <row r="6" spans="1:49" ht="23.25" x14ac:dyDescent="0.35">
      <c r="A6" s="231"/>
      <c r="B6" s="392">
        <v>3</v>
      </c>
      <c r="C6" s="393" t="e">
        <f>'Input 100D'!B6</f>
        <v>#REF!</v>
      </c>
      <c r="D6" s="393" t="e">
        <f>'Input 100D'!C6</f>
        <v>#REF!</v>
      </c>
      <c r="E6" s="571" t="e">
        <f>'Input 100D'!D6</f>
        <v>#REF!</v>
      </c>
      <c r="F6" s="572" t="str">
        <f>'Input 100D'!E6</f>
        <v/>
      </c>
      <c r="G6" s="572" t="str">
        <f>'Input 100D'!F6</f>
        <v/>
      </c>
      <c r="H6" s="573" t="str">
        <f>'Input 100D'!G6</f>
        <v/>
      </c>
      <c r="I6" s="573">
        <f>'Input 100D'!H6</f>
        <v>0</v>
      </c>
      <c r="J6" s="574">
        <f>'Input 100D'!I6</f>
        <v>0</v>
      </c>
      <c r="K6" s="574">
        <f>'Input 100D'!J6</f>
        <v>0</v>
      </c>
      <c r="L6" s="574">
        <f>'Input 100D'!K6</f>
        <v>0</v>
      </c>
      <c r="M6" s="575" t="str">
        <f>'Input 100D'!L6</f>
        <v/>
      </c>
      <c r="N6" s="248"/>
      <c r="O6" s="572" t="e">
        <f>+'Input 100D'!N6</f>
        <v>#REF!</v>
      </c>
      <c r="P6" s="572" t="e">
        <f>+'Input 100D'!O6</f>
        <v>#REF!</v>
      </c>
      <c r="Q6" s="572" t="e">
        <f>+'Input 100D'!P6</f>
        <v>#REF!</v>
      </c>
      <c r="R6" s="572" t="e">
        <f>+'Input 100D'!Q6</f>
        <v>#REF!</v>
      </c>
      <c r="S6" s="573" t="str">
        <f>+'Input 100D'!R6</f>
        <v>Yes</v>
      </c>
      <c r="T6" s="573">
        <f>+'Input 100D'!S6</f>
        <v>0</v>
      </c>
      <c r="U6" s="574">
        <f>+'Input 100D'!T6</f>
        <v>0</v>
      </c>
      <c r="V6" s="574">
        <f>+'Input 100D'!U6</f>
        <v>0</v>
      </c>
      <c r="W6" s="574">
        <f>+'Input 100D'!V6</f>
        <v>0</v>
      </c>
      <c r="X6" s="575" t="str">
        <f>+'Input 100D'!W6</f>
        <v/>
      </c>
      <c r="Y6" s="248"/>
      <c r="Z6" s="249" t="str">
        <f t="shared" si="0"/>
        <v/>
      </c>
      <c r="AA6" s="126"/>
      <c r="AB6" s="126"/>
      <c r="AC6" s="126"/>
      <c r="AD6" s="250" t="s">
        <v>13</v>
      </c>
      <c r="AE6" s="243"/>
      <c r="AF6" s="184"/>
      <c r="AG6" s="184"/>
      <c r="AH6" s="184"/>
      <c r="AI6" s="184"/>
      <c r="AJ6" s="184"/>
    </row>
    <row r="7" spans="1:49" ht="23.25" x14ac:dyDescent="0.35">
      <c r="A7" s="231"/>
      <c r="B7" s="392">
        <v>4</v>
      </c>
      <c r="C7" s="393" t="e">
        <f>'Input 100D'!B7</f>
        <v>#REF!</v>
      </c>
      <c r="D7" s="393" t="e">
        <f>'Input 100D'!C7</f>
        <v>#REF!</v>
      </c>
      <c r="E7" s="571" t="e">
        <f>'Input 100D'!D7</f>
        <v>#REF!</v>
      </c>
      <c r="F7" s="572" t="str">
        <f>'Input 100D'!E7</f>
        <v/>
      </c>
      <c r="G7" s="572" t="str">
        <f>'Input 100D'!F7</f>
        <v/>
      </c>
      <c r="H7" s="573" t="str">
        <f>'Input 100D'!G7</f>
        <v/>
      </c>
      <c r="I7" s="573">
        <f>'Input 100D'!H7</f>
        <v>0</v>
      </c>
      <c r="J7" s="574">
        <f>'Input 100D'!I7</f>
        <v>0</v>
      </c>
      <c r="K7" s="574">
        <f>'Input 100D'!J7</f>
        <v>0</v>
      </c>
      <c r="L7" s="574">
        <f>'Input 100D'!K7</f>
        <v>0</v>
      </c>
      <c r="M7" s="575" t="str">
        <f>'Input 100D'!L7</f>
        <v/>
      </c>
      <c r="N7" s="248"/>
      <c r="O7" s="572" t="e">
        <f>+'Input 100D'!N7</f>
        <v>#REF!</v>
      </c>
      <c r="P7" s="572" t="e">
        <f>+'Input 100D'!O7</f>
        <v>#REF!</v>
      </c>
      <c r="Q7" s="572" t="e">
        <f>+'Input 100D'!P7</f>
        <v>#REF!</v>
      </c>
      <c r="R7" s="572" t="e">
        <f>+'Input 100D'!Q7</f>
        <v>#REF!</v>
      </c>
      <c r="S7" s="573" t="str">
        <f>+'Input 100D'!R7</f>
        <v>Yes</v>
      </c>
      <c r="T7" s="573">
        <f>+'Input 100D'!S7</f>
        <v>0</v>
      </c>
      <c r="U7" s="574">
        <f>+'Input 100D'!T7</f>
        <v>0</v>
      </c>
      <c r="V7" s="574">
        <f>+'Input 100D'!U7</f>
        <v>0</v>
      </c>
      <c r="W7" s="574">
        <f>+'Input 100D'!V7</f>
        <v>0</v>
      </c>
      <c r="X7" s="575" t="str">
        <f>+'Input 100D'!W7</f>
        <v/>
      </c>
      <c r="Y7" s="248"/>
      <c r="Z7" s="249" t="str">
        <f t="shared" si="0"/>
        <v/>
      </c>
      <c r="AA7" s="126"/>
      <c r="AB7" s="126"/>
      <c r="AC7" s="126"/>
      <c r="AD7" s="243"/>
      <c r="AE7" s="243"/>
      <c r="AF7" s="184"/>
      <c r="AG7" s="184"/>
      <c r="AH7" s="184"/>
      <c r="AI7" s="184"/>
      <c r="AJ7" s="184"/>
    </row>
    <row r="8" spans="1:49" ht="23.25" x14ac:dyDescent="0.35">
      <c r="A8" s="231"/>
      <c r="B8" s="392">
        <v>5</v>
      </c>
      <c r="C8" s="393" t="e">
        <f>'Input 100D'!B8</f>
        <v>#REF!</v>
      </c>
      <c r="D8" s="393" t="e">
        <f>'Input 100D'!C8</f>
        <v>#REF!</v>
      </c>
      <c r="E8" s="571" t="e">
        <f>'Input 100D'!D8</f>
        <v>#REF!</v>
      </c>
      <c r="F8" s="572" t="str">
        <f>'Input 100D'!E8</f>
        <v/>
      </c>
      <c r="G8" s="572" t="str">
        <f>'Input 100D'!F8</f>
        <v/>
      </c>
      <c r="H8" s="573" t="str">
        <f>'Input 100D'!G8</f>
        <v/>
      </c>
      <c r="I8" s="573">
        <f>'Input 100D'!H8</f>
        <v>0</v>
      </c>
      <c r="J8" s="574">
        <f>'Input 100D'!I8</f>
        <v>0</v>
      </c>
      <c r="K8" s="574">
        <f>'Input 100D'!J8</f>
        <v>0</v>
      </c>
      <c r="L8" s="574">
        <f>'Input 100D'!K8</f>
        <v>0</v>
      </c>
      <c r="M8" s="575" t="str">
        <f>'Input 100D'!L8</f>
        <v/>
      </c>
      <c r="N8" s="248"/>
      <c r="O8" s="572" t="e">
        <f>+'Input 100D'!N8</f>
        <v>#REF!</v>
      </c>
      <c r="P8" s="572" t="e">
        <f>+'Input 100D'!O8</f>
        <v>#REF!</v>
      </c>
      <c r="Q8" s="572" t="e">
        <f>+'Input 100D'!P8</f>
        <v>#REF!</v>
      </c>
      <c r="R8" s="572" t="e">
        <f>+'Input 100D'!Q8</f>
        <v>#REF!</v>
      </c>
      <c r="S8" s="573" t="str">
        <f>+'Input 100D'!R8</f>
        <v>Yes</v>
      </c>
      <c r="T8" s="573">
        <f>+'Input 100D'!S8</f>
        <v>0</v>
      </c>
      <c r="U8" s="574">
        <f>+'Input 100D'!T8</f>
        <v>0</v>
      </c>
      <c r="V8" s="574">
        <f>+'Input 100D'!U8</f>
        <v>0</v>
      </c>
      <c r="W8" s="574">
        <f>+'Input 100D'!V8</f>
        <v>0</v>
      </c>
      <c r="X8" s="575" t="str">
        <f>+'Input 100D'!W8</f>
        <v/>
      </c>
      <c r="Y8" s="248"/>
      <c r="Z8" s="249" t="str">
        <f t="shared" si="0"/>
        <v/>
      </c>
      <c r="AA8" s="126"/>
      <c r="AB8" s="126"/>
      <c r="AC8" s="126"/>
      <c r="AD8" s="243"/>
      <c r="AE8" s="243"/>
      <c r="AF8" s="184"/>
      <c r="AG8" s="184"/>
      <c r="AH8" s="184"/>
      <c r="AI8" s="184"/>
      <c r="AJ8" s="184"/>
    </row>
    <row r="9" spans="1:49" ht="23.25" x14ac:dyDescent="0.35">
      <c r="A9" s="231"/>
      <c r="B9" s="392">
        <v>6</v>
      </c>
      <c r="C9" s="393" t="e">
        <f>'Input 100D'!B9</f>
        <v>#REF!</v>
      </c>
      <c r="D9" s="393" t="e">
        <f>'Input 100D'!C9</f>
        <v>#REF!</v>
      </c>
      <c r="E9" s="571" t="e">
        <f>'Input 100D'!D9</f>
        <v>#REF!</v>
      </c>
      <c r="F9" s="572" t="str">
        <f>'Input 100D'!E9</f>
        <v/>
      </c>
      <c r="G9" s="572" t="str">
        <f>'Input 100D'!F9</f>
        <v/>
      </c>
      <c r="H9" s="573" t="str">
        <f>'Input 100D'!G9</f>
        <v/>
      </c>
      <c r="I9" s="573">
        <f>'Input 100D'!H9</f>
        <v>0</v>
      </c>
      <c r="J9" s="574">
        <f>'Input 100D'!I9</f>
        <v>0</v>
      </c>
      <c r="K9" s="574">
        <f>'Input 100D'!J9</f>
        <v>0</v>
      </c>
      <c r="L9" s="574">
        <f>'Input 100D'!K9</f>
        <v>0</v>
      </c>
      <c r="M9" s="575" t="str">
        <f>'Input 100D'!L9</f>
        <v/>
      </c>
      <c r="N9" s="248"/>
      <c r="O9" s="572" t="e">
        <f>+'Input 100D'!N9</f>
        <v>#REF!</v>
      </c>
      <c r="P9" s="572" t="e">
        <f>+'Input 100D'!O9</f>
        <v>#REF!</v>
      </c>
      <c r="Q9" s="572" t="e">
        <f>+'Input 100D'!P9</f>
        <v>#REF!</v>
      </c>
      <c r="R9" s="572" t="e">
        <f>+'Input 100D'!Q9</f>
        <v>#REF!</v>
      </c>
      <c r="S9" s="573" t="str">
        <f>+'Input 100D'!R9</f>
        <v>Yes</v>
      </c>
      <c r="T9" s="573">
        <f>+'Input 100D'!S9</f>
        <v>0</v>
      </c>
      <c r="U9" s="574">
        <f>+'Input 100D'!T9</f>
        <v>0</v>
      </c>
      <c r="V9" s="574">
        <f>+'Input 100D'!U9</f>
        <v>0</v>
      </c>
      <c r="W9" s="574">
        <f>+'Input 100D'!V9</f>
        <v>0</v>
      </c>
      <c r="X9" s="575" t="str">
        <f>+'Input 100D'!W9</f>
        <v/>
      </c>
      <c r="Y9" s="248"/>
      <c r="Z9" s="249" t="str">
        <f t="shared" si="0"/>
        <v/>
      </c>
      <c r="AA9" s="126"/>
      <c r="AB9" s="126"/>
      <c r="AC9" s="126"/>
      <c r="AD9" s="243"/>
      <c r="AE9" s="243"/>
      <c r="AF9" s="184"/>
      <c r="AG9" s="184"/>
      <c r="AH9" s="184"/>
      <c r="AI9" s="184"/>
      <c r="AJ9" s="184"/>
    </row>
    <row r="10" spans="1:49" ht="23.25" x14ac:dyDescent="0.35">
      <c r="A10" s="231"/>
      <c r="B10" s="392">
        <v>7</v>
      </c>
      <c r="C10" s="393" t="e">
        <f>'Input 100D'!B10</f>
        <v>#REF!</v>
      </c>
      <c r="D10" s="393" t="e">
        <f>'Input 100D'!C10</f>
        <v>#REF!</v>
      </c>
      <c r="E10" s="571" t="e">
        <f>'Input 100D'!D10</f>
        <v>#REF!</v>
      </c>
      <c r="F10" s="572" t="str">
        <f>'Input 100D'!E10</f>
        <v/>
      </c>
      <c r="G10" s="572" t="str">
        <f>'Input 100D'!F10</f>
        <v/>
      </c>
      <c r="H10" s="573" t="str">
        <f>'Input 100D'!G10</f>
        <v/>
      </c>
      <c r="I10" s="573">
        <f>'Input 100D'!H10</f>
        <v>0</v>
      </c>
      <c r="J10" s="574">
        <f>'Input 100D'!I10</f>
        <v>0</v>
      </c>
      <c r="K10" s="574">
        <f>'Input 100D'!J10</f>
        <v>0</v>
      </c>
      <c r="L10" s="574">
        <f>'Input 100D'!K10</f>
        <v>0</v>
      </c>
      <c r="M10" s="575" t="str">
        <f>'Input 100D'!L10</f>
        <v/>
      </c>
      <c r="N10" s="248"/>
      <c r="O10" s="572" t="e">
        <f>+'Input 100D'!N10</f>
        <v>#REF!</v>
      </c>
      <c r="P10" s="572" t="e">
        <f>+'Input 100D'!O10</f>
        <v>#REF!</v>
      </c>
      <c r="Q10" s="572" t="e">
        <f>+'Input 100D'!P10</f>
        <v>#REF!</v>
      </c>
      <c r="R10" s="572" t="e">
        <f>+'Input 100D'!Q10</f>
        <v>#REF!</v>
      </c>
      <c r="S10" s="573" t="str">
        <f>+'Input 100D'!R10</f>
        <v>Yes</v>
      </c>
      <c r="T10" s="573">
        <f>+'Input 100D'!S10</f>
        <v>0</v>
      </c>
      <c r="U10" s="574">
        <f>+'Input 100D'!T10</f>
        <v>0</v>
      </c>
      <c r="V10" s="574">
        <f>+'Input 100D'!U10</f>
        <v>0</v>
      </c>
      <c r="W10" s="574">
        <f>+'Input 100D'!V10</f>
        <v>0</v>
      </c>
      <c r="X10" s="575" t="str">
        <f>+'Input 100D'!W10</f>
        <v/>
      </c>
      <c r="Y10" s="248"/>
      <c r="Z10" s="249" t="str">
        <f t="shared" si="0"/>
        <v/>
      </c>
      <c r="AA10" s="126"/>
      <c r="AB10" s="126"/>
      <c r="AC10" s="126"/>
      <c r="AD10" s="243"/>
      <c r="AE10" s="243"/>
      <c r="AF10" s="184"/>
      <c r="AG10" s="184"/>
      <c r="AH10" s="184"/>
      <c r="AI10" s="184"/>
      <c r="AJ10" s="184"/>
    </row>
    <row r="11" spans="1:49" ht="23.25" x14ac:dyDescent="0.35">
      <c r="A11" s="231"/>
      <c r="B11" s="392">
        <v>8</v>
      </c>
      <c r="C11" s="393" t="e">
        <f>'Input 100D'!B11</f>
        <v>#REF!</v>
      </c>
      <c r="D11" s="393" t="e">
        <f>'Input 100D'!C11</f>
        <v>#REF!</v>
      </c>
      <c r="E11" s="571" t="e">
        <f>'Input 100D'!D11</f>
        <v>#REF!</v>
      </c>
      <c r="F11" s="572" t="str">
        <f>'Input 100D'!E11</f>
        <v/>
      </c>
      <c r="G11" s="572" t="str">
        <f>'Input 100D'!F11</f>
        <v/>
      </c>
      <c r="H11" s="573" t="str">
        <f>'Input 100D'!G11</f>
        <v/>
      </c>
      <c r="I11" s="573">
        <f>'Input 100D'!H11</f>
        <v>0</v>
      </c>
      <c r="J11" s="574">
        <f>'Input 100D'!I11</f>
        <v>0</v>
      </c>
      <c r="K11" s="574">
        <f>'Input 100D'!J11</f>
        <v>0</v>
      </c>
      <c r="L11" s="574">
        <f>'Input 100D'!K11</f>
        <v>0</v>
      </c>
      <c r="M11" s="575" t="str">
        <f>'Input 100D'!L11</f>
        <v/>
      </c>
      <c r="N11" s="248"/>
      <c r="O11" s="572" t="e">
        <f>+'Input 100D'!N11</f>
        <v>#REF!</v>
      </c>
      <c r="P11" s="572" t="e">
        <f>+'Input 100D'!O11</f>
        <v>#REF!</v>
      </c>
      <c r="Q11" s="572" t="e">
        <f>+'Input 100D'!P11</f>
        <v>#REF!</v>
      </c>
      <c r="R11" s="572" t="e">
        <f>+'Input 100D'!Q11</f>
        <v>#REF!</v>
      </c>
      <c r="S11" s="573" t="str">
        <f>+'Input 100D'!R11</f>
        <v>Yes</v>
      </c>
      <c r="T11" s="573">
        <f>+'Input 100D'!S11</f>
        <v>0</v>
      </c>
      <c r="U11" s="574">
        <f>+'Input 100D'!T11</f>
        <v>0</v>
      </c>
      <c r="V11" s="574">
        <f>+'Input 100D'!U11</f>
        <v>0</v>
      </c>
      <c r="W11" s="574">
        <f>+'Input 100D'!V11</f>
        <v>0</v>
      </c>
      <c r="X11" s="575" t="str">
        <f>+'Input 100D'!W11</f>
        <v/>
      </c>
      <c r="Y11" s="248"/>
      <c r="Z11" s="249" t="str">
        <f t="shared" si="0"/>
        <v/>
      </c>
      <c r="AA11" s="126"/>
      <c r="AB11" s="126"/>
      <c r="AC11" s="126"/>
      <c r="AD11" s="243"/>
      <c r="AE11" s="243"/>
      <c r="AF11" s="184"/>
      <c r="AG11" s="184"/>
      <c r="AH11" s="184"/>
      <c r="AI11" s="184"/>
      <c r="AJ11" s="184"/>
    </row>
    <row r="12" spans="1:49" ht="23.25" x14ac:dyDescent="0.35">
      <c r="A12" s="231"/>
      <c r="B12" s="392">
        <v>9</v>
      </c>
      <c r="C12" s="393" t="e">
        <f>'Input 100D'!B12</f>
        <v>#REF!</v>
      </c>
      <c r="D12" s="393" t="e">
        <f>'Input 100D'!C12</f>
        <v>#REF!</v>
      </c>
      <c r="E12" s="571" t="e">
        <f>'Input 100D'!D12</f>
        <v>#REF!</v>
      </c>
      <c r="F12" s="572" t="str">
        <f>'Input 100D'!E12</f>
        <v/>
      </c>
      <c r="G12" s="572" t="str">
        <f>'Input 100D'!F12</f>
        <v/>
      </c>
      <c r="H12" s="573" t="str">
        <f>'Input 100D'!G12</f>
        <v/>
      </c>
      <c r="I12" s="573">
        <f>'Input 100D'!H12</f>
        <v>0</v>
      </c>
      <c r="J12" s="574">
        <f>'Input 100D'!I12</f>
        <v>0</v>
      </c>
      <c r="K12" s="574">
        <f>'Input 100D'!J12</f>
        <v>0</v>
      </c>
      <c r="L12" s="574">
        <f>'Input 100D'!K12</f>
        <v>0</v>
      </c>
      <c r="M12" s="575" t="str">
        <f>'Input 100D'!L12</f>
        <v/>
      </c>
      <c r="N12" s="248"/>
      <c r="O12" s="572" t="e">
        <f>+'Input 100D'!N12</f>
        <v>#REF!</v>
      </c>
      <c r="P12" s="572" t="e">
        <f>+'Input 100D'!O12</f>
        <v>#REF!</v>
      </c>
      <c r="Q12" s="572" t="e">
        <f>+'Input 100D'!P12</f>
        <v>#REF!</v>
      </c>
      <c r="R12" s="572" t="e">
        <f>+'Input 100D'!Q12</f>
        <v>#REF!</v>
      </c>
      <c r="S12" s="573" t="str">
        <f>+'Input 100D'!R12</f>
        <v>Yes</v>
      </c>
      <c r="T12" s="573">
        <f>+'Input 100D'!S12</f>
        <v>0</v>
      </c>
      <c r="U12" s="574">
        <f>+'Input 100D'!T12</f>
        <v>0</v>
      </c>
      <c r="V12" s="574">
        <f>+'Input 100D'!U12</f>
        <v>0</v>
      </c>
      <c r="W12" s="574">
        <f>+'Input 100D'!V12</f>
        <v>0</v>
      </c>
      <c r="X12" s="575" t="str">
        <f>+'Input 100D'!W12</f>
        <v/>
      </c>
      <c r="Y12" s="248"/>
      <c r="Z12" s="249" t="str">
        <f t="shared" si="0"/>
        <v/>
      </c>
      <c r="AA12" s="126"/>
      <c r="AB12" s="126"/>
      <c r="AC12" s="126"/>
      <c r="AD12" s="243"/>
      <c r="AE12" s="243"/>
      <c r="AF12" s="184"/>
      <c r="AG12" s="184"/>
      <c r="AH12" s="184"/>
      <c r="AI12" s="184"/>
      <c r="AJ12" s="184"/>
    </row>
    <row r="13" spans="1:49" ht="23.25" x14ac:dyDescent="0.35">
      <c r="A13" s="231"/>
      <c r="B13" s="392">
        <v>10</v>
      </c>
      <c r="C13" s="393" t="e">
        <f>'Input 100D'!B13</f>
        <v>#REF!</v>
      </c>
      <c r="D13" s="393" t="e">
        <f>'Input 100D'!C13</f>
        <v>#REF!</v>
      </c>
      <c r="E13" s="571" t="e">
        <f>'Input 100D'!D13</f>
        <v>#REF!</v>
      </c>
      <c r="F13" s="572" t="str">
        <f>'Input 100D'!E13</f>
        <v/>
      </c>
      <c r="G13" s="572" t="str">
        <f>'Input 100D'!F13</f>
        <v/>
      </c>
      <c r="H13" s="573" t="str">
        <f>'Input 100D'!G13</f>
        <v/>
      </c>
      <c r="I13" s="573">
        <f>'Input 100D'!H13</f>
        <v>0</v>
      </c>
      <c r="J13" s="574">
        <f>'Input 100D'!I13</f>
        <v>0</v>
      </c>
      <c r="K13" s="574">
        <f>'Input 100D'!J13</f>
        <v>0</v>
      </c>
      <c r="L13" s="574">
        <f>'Input 100D'!K13</f>
        <v>0</v>
      </c>
      <c r="M13" s="575" t="str">
        <f>'Input 100D'!L13</f>
        <v/>
      </c>
      <c r="N13" s="248"/>
      <c r="O13" s="572" t="e">
        <f>+'Input 100D'!N13</f>
        <v>#REF!</v>
      </c>
      <c r="P13" s="572" t="e">
        <f>+'Input 100D'!O13</f>
        <v>#REF!</v>
      </c>
      <c r="Q13" s="572" t="e">
        <f>+'Input 100D'!P13</f>
        <v>#REF!</v>
      </c>
      <c r="R13" s="572" t="e">
        <f>+'Input 100D'!Q13</f>
        <v>#REF!</v>
      </c>
      <c r="S13" s="573" t="str">
        <f>+'Input 100D'!R13</f>
        <v>Yes</v>
      </c>
      <c r="T13" s="573">
        <f>+'Input 100D'!S13</f>
        <v>0</v>
      </c>
      <c r="U13" s="574">
        <f>+'Input 100D'!T13</f>
        <v>0</v>
      </c>
      <c r="V13" s="574">
        <f>+'Input 100D'!U13</f>
        <v>0</v>
      </c>
      <c r="W13" s="574">
        <f>+'Input 100D'!V13</f>
        <v>0</v>
      </c>
      <c r="X13" s="575" t="str">
        <f>+'Input 100D'!W13</f>
        <v/>
      </c>
      <c r="Y13" s="248"/>
      <c r="Z13" s="249" t="str">
        <f t="shared" si="0"/>
        <v/>
      </c>
      <c r="AA13" s="126"/>
      <c r="AB13" s="126"/>
      <c r="AC13" s="126"/>
      <c r="AD13" s="243"/>
      <c r="AE13" s="243"/>
      <c r="AF13" s="184"/>
      <c r="AG13" s="184"/>
      <c r="AH13" s="184"/>
      <c r="AI13" s="184"/>
      <c r="AJ13" s="184"/>
    </row>
    <row r="14" spans="1:49" ht="21" x14ac:dyDescent="0.25">
      <c r="A14" s="231"/>
      <c r="B14" s="392">
        <v>11</v>
      </c>
      <c r="C14" s="393" t="e">
        <f>'Input 100D'!B14</f>
        <v>#REF!</v>
      </c>
      <c r="D14" s="393" t="e">
        <f>'Input 100D'!C14</f>
        <v>#REF!</v>
      </c>
      <c r="E14" s="571" t="e">
        <f>'Input 100D'!D14</f>
        <v>#REF!</v>
      </c>
      <c r="F14" s="572" t="str">
        <f>'Input 100D'!E14</f>
        <v/>
      </c>
      <c r="G14" s="572" t="str">
        <f>'Input 100D'!F14</f>
        <v/>
      </c>
      <c r="H14" s="573" t="str">
        <f>'Input 100D'!G14</f>
        <v/>
      </c>
      <c r="I14" s="573">
        <f>'Input 100D'!H14</f>
        <v>0</v>
      </c>
      <c r="J14" s="574">
        <f>'Input 100D'!I14</f>
        <v>0</v>
      </c>
      <c r="K14" s="574">
        <f>'Input 100D'!J14</f>
        <v>0</v>
      </c>
      <c r="L14" s="574">
        <f>'Input 100D'!K14</f>
        <v>0</v>
      </c>
      <c r="M14" s="575" t="str">
        <f>'Input 100D'!L14</f>
        <v/>
      </c>
      <c r="N14" s="248"/>
      <c r="O14" s="572" t="e">
        <f>+'Input 100D'!N14</f>
        <v>#REF!</v>
      </c>
      <c r="P14" s="572" t="e">
        <f>+'Input 100D'!O14</f>
        <v>#REF!</v>
      </c>
      <c r="Q14" s="572" t="e">
        <f>+'Input 100D'!P14</f>
        <v>#REF!</v>
      </c>
      <c r="R14" s="572" t="e">
        <f>+'Input 100D'!Q14</f>
        <v>#REF!</v>
      </c>
      <c r="S14" s="573" t="str">
        <f>+'Input 100D'!R14</f>
        <v>Yes</v>
      </c>
      <c r="T14" s="573">
        <f>+'Input 100D'!S14</f>
        <v>0</v>
      </c>
      <c r="U14" s="574">
        <f>+'Input 100D'!T14</f>
        <v>0</v>
      </c>
      <c r="V14" s="574">
        <f>+'Input 100D'!U14</f>
        <v>0</v>
      </c>
      <c r="W14" s="574">
        <f>+'Input 100D'!V14</f>
        <v>0</v>
      </c>
      <c r="X14" s="575" t="str">
        <f>+'Input 100D'!W14</f>
        <v/>
      </c>
      <c r="Y14" s="248"/>
      <c r="Z14" s="249" t="str">
        <f t="shared" si="0"/>
        <v/>
      </c>
      <c r="AA14" s="126"/>
      <c r="AB14" s="126"/>
      <c r="AC14" s="126"/>
      <c r="AD14" s="126"/>
      <c r="AE14" s="126"/>
    </row>
    <row r="15" spans="1:49" ht="21" x14ac:dyDescent="0.25">
      <c r="A15" s="231"/>
      <c r="B15" s="392">
        <v>12</v>
      </c>
      <c r="C15" s="393" t="e">
        <f>'Input 100D'!B15</f>
        <v>#REF!</v>
      </c>
      <c r="D15" s="393" t="e">
        <f>'Input 100D'!C15</f>
        <v>#REF!</v>
      </c>
      <c r="E15" s="571" t="e">
        <f>'Input 100D'!D15</f>
        <v>#REF!</v>
      </c>
      <c r="F15" s="572" t="str">
        <f>'Input 100D'!E15</f>
        <v/>
      </c>
      <c r="G15" s="572" t="str">
        <f>'Input 100D'!F15</f>
        <v/>
      </c>
      <c r="H15" s="573" t="str">
        <f>'Input 100D'!G15</f>
        <v/>
      </c>
      <c r="I15" s="573">
        <f>'Input 100D'!H15</f>
        <v>0</v>
      </c>
      <c r="J15" s="574">
        <f>'Input 100D'!I15</f>
        <v>0</v>
      </c>
      <c r="K15" s="574">
        <f>'Input 100D'!J15</f>
        <v>0</v>
      </c>
      <c r="L15" s="574">
        <f>'Input 100D'!K15</f>
        <v>0</v>
      </c>
      <c r="M15" s="575" t="str">
        <f>'Input 100D'!L15</f>
        <v/>
      </c>
      <c r="N15" s="248"/>
      <c r="O15" s="572" t="e">
        <f>+'Input 100D'!N15</f>
        <v>#REF!</v>
      </c>
      <c r="P15" s="572" t="e">
        <f>+'Input 100D'!O15</f>
        <v>#REF!</v>
      </c>
      <c r="Q15" s="572" t="e">
        <f>+'Input 100D'!P15</f>
        <v>#REF!</v>
      </c>
      <c r="R15" s="572" t="e">
        <f>+'Input 100D'!Q15</f>
        <v>#REF!</v>
      </c>
      <c r="S15" s="573" t="str">
        <f>+'Input 100D'!R15</f>
        <v>Yes</v>
      </c>
      <c r="T15" s="573">
        <f>+'Input 100D'!S15</f>
        <v>0</v>
      </c>
      <c r="U15" s="574">
        <f>+'Input 100D'!T15</f>
        <v>0</v>
      </c>
      <c r="V15" s="574">
        <f>+'Input 100D'!U15</f>
        <v>0</v>
      </c>
      <c r="W15" s="574">
        <f>+'Input 100D'!V15</f>
        <v>0</v>
      </c>
      <c r="X15" s="575" t="str">
        <f>+'Input 100D'!W15</f>
        <v/>
      </c>
      <c r="Y15" s="248"/>
      <c r="Z15" s="249" t="str">
        <f t="shared" si="0"/>
        <v/>
      </c>
      <c r="AA15" s="126"/>
      <c r="AB15" s="126"/>
      <c r="AC15" s="126"/>
      <c r="AD15" s="126"/>
      <c r="AE15" s="126"/>
    </row>
    <row r="16" spans="1:49" ht="21" x14ac:dyDescent="0.25">
      <c r="A16" s="231"/>
      <c r="B16" s="392">
        <v>13</v>
      </c>
      <c r="C16" s="393" t="e">
        <f>'Input 100D'!B16</f>
        <v>#REF!</v>
      </c>
      <c r="D16" s="393" t="e">
        <f>'Input 100D'!C16</f>
        <v>#REF!</v>
      </c>
      <c r="E16" s="571" t="e">
        <f>'Input 100D'!D16</f>
        <v>#REF!</v>
      </c>
      <c r="F16" s="572" t="str">
        <f>'Input 100D'!E16</f>
        <v/>
      </c>
      <c r="G16" s="572" t="str">
        <f>'Input 100D'!F16</f>
        <v/>
      </c>
      <c r="H16" s="573" t="str">
        <f>'Input 100D'!G16</f>
        <v/>
      </c>
      <c r="I16" s="573">
        <f>'Input 100D'!H16</f>
        <v>0</v>
      </c>
      <c r="J16" s="574">
        <f>'Input 100D'!I16</f>
        <v>0</v>
      </c>
      <c r="K16" s="574">
        <f>'Input 100D'!J16</f>
        <v>0</v>
      </c>
      <c r="L16" s="574">
        <f>'Input 100D'!K16</f>
        <v>0</v>
      </c>
      <c r="M16" s="575" t="str">
        <f>'Input 100D'!L16</f>
        <v/>
      </c>
      <c r="N16" s="248"/>
      <c r="O16" s="572" t="e">
        <f>+'Input 100D'!N16</f>
        <v>#REF!</v>
      </c>
      <c r="P16" s="572" t="e">
        <f>+'Input 100D'!O16</f>
        <v>#REF!</v>
      </c>
      <c r="Q16" s="572" t="e">
        <f>+'Input 100D'!P16</f>
        <v>#REF!</v>
      </c>
      <c r="R16" s="572" t="e">
        <f>+'Input 100D'!Q16</f>
        <v>#REF!</v>
      </c>
      <c r="S16" s="573" t="str">
        <f>+'Input 100D'!R16</f>
        <v>Yes</v>
      </c>
      <c r="T16" s="573">
        <f>+'Input 100D'!S16</f>
        <v>0</v>
      </c>
      <c r="U16" s="574">
        <f>+'Input 100D'!T16</f>
        <v>0</v>
      </c>
      <c r="V16" s="574">
        <f>+'Input 100D'!U16</f>
        <v>0</v>
      </c>
      <c r="W16" s="574">
        <f>+'Input 100D'!V16</f>
        <v>0</v>
      </c>
      <c r="X16" s="575" t="str">
        <f>+'Input 100D'!W16</f>
        <v/>
      </c>
      <c r="Y16" s="248"/>
      <c r="Z16" s="249" t="str">
        <f t="shared" si="0"/>
        <v/>
      </c>
      <c r="AA16" s="126"/>
      <c r="AB16" s="126"/>
      <c r="AC16" s="126"/>
      <c r="AD16" s="126"/>
      <c r="AE16" s="126"/>
    </row>
    <row r="17" spans="1:31" ht="21" x14ac:dyDescent="0.25">
      <c r="A17" s="231"/>
      <c r="B17" s="392">
        <v>14</v>
      </c>
      <c r="C17" s="393" t="e">
        <f>'Input 100D'!B17</f>
        <v>#REF!</v>
      </c>
      <c r="D17" s="393" t="e">
        <f>'Input 100D'!C17</f>
        <v>#REF!</v>
      </c>
      <c r="E17" s="571" t="e">
        <f>'Input 100D'!D17</f>
        <v>#REF!</v>
      </c>
      <c r="F17" s="572" t="str">
        <f>'Input 100D'!E17</f>
        <v/>
      </c>
      <c r="G17" s="572" t="str">
        <f>'Input 100D'!F17</f>
        <v/>
      </c>
      <c r="H17" s="573" t="str">
        <f>'Input 100D'!G17</f>
        <v/>
      </c>
      <c r="I17" s="573">
        <f>'Input 100D'!H17</f>
        <v>0</v>
      </c>
      <c r="J17" s="574">
        <f>'Input 100D'!I17</f>
        <v>0</v>
      </c>
      <c r="K17" s="574">
        <f>'Input 100D'!J17</f>
        <v>0</v>
      </c>
      <c r="L17" s="574">
        <f>'Input 100D'!K17</f>
        <v>0</v>
      </c>
      <c r="M17" s="575" t="str">
        <f>'Input 100D'!L17</f>
        <v/>
      </c>
      <c r="N17" s="248"/>
      <c r="O17" s="572" t="e">
        <f>+'Input 100D'!N17</f>
        <v>#REF!</v>
      </c>
      <c r="P17" s="572" t="e">
        <f>+'Input 100D'!O17</f>
        <v>#REF!</v>
      </c>
      <c r="Q17" s="572" t="e">
        <f>+'Input 100D'!P17</f>
        <v>#REF!</v>
      </c>
      <c r="R17" s="572" t="e">
        <f>+'Input 100D'!Q17</f>
        <v>#REF!</v>
      </c>
      <c r="S17" s="573" t="str">
        <f>+'Input 100D'!R17</f>
        <v>Yes</v>
      </c>
      <c r="T17" s="573">
        <f>+'Input 100D'!S17</f>
        <v>0</v>
      </c>
      <c r="U17" s="574">
        <f>+'Input 100D'!T17</f>
        <v>0</v>
      </c>
      <c r="V17" s="574">
        <f>+'Input 100D'!U17</f>
        <v>0</v>
      </c>
      <c r="W17" s="574">
        <f>+'Input 100D'!V17</f>
        <v>0</v>
      </c>
      <c r="X17" s="575" t="str">
        <f>+'Input 100D'!W17</f>
        <v/>
      </c>
      <c r="Y17" s="248"/>
      <c r="Z17" s="249" t="str">
        <f t="shared" si="0"/>
        <v/>
      </c>
      <c r="AA17" s="126"/>
      <c r="AB17" s="126"/>
      <c r="AC17" s="126"/>
      <c r="AD17" s="126"/>
      <c r="AE17" s="126"/>
    </row>
    <row r="18" spans="1:31" ht="21" x14ac:dyDescent="0.25">
      <c r="A18" s="231"/>
      <c r="B18" s="392">
        <v>15</v>
      </c>
      <c r="C18" s="393" t="e">
        <f>'Input 100D'!B18</f>
        <v>#REF!</v>
      </c>
      <c r="D18" s="393" t="e">
        <f>'Input 100D'!C18</f>
        <v>#REF!</v>
      </c>
      <c r="E18" s="571" t="e">
        <f>'Input 100D'!D18</f>
        <v>#REF!</v>
      </c>
      <c r="F18" s="572" t="str">
        <f>'Input 100D'!E18</f>
        <v/>
      </c>
      <c r="G18" s="572" t="str">
        <f>'Input 100D'!F18</f>
        <v/>
      </c>
      <c r="H18" s="573" t="str">
        <f>'Input 100D'!G18</f>
        <v/>
      </c>
      <c r="I18" s="573">
        <f>'Input 100D'!H18</f>
        <v>0</v>
      </c>
      <c r="J18" s="574">
        <f>'Input 100D'!I18</f>
        <v>0</v>
      </c>
      <c r="K18" s="574">
        <f>'Input 100D'!J18</f>
        <v>0</v>
      </c>
      <c r="L18" s="574">
        <f>'Input 100D'!K18</f>
        <v>0</v>
      </c>
      <c r="M18" s="575" t="str">
        <f>'Input 100D'!L18</f>
        <v/>
      </c>
      <c r="N18" s="248"/>
      <c r="O18" s="572" t="e">
        <f>+'Input 100D'!N18</f>
        <v>#REF!</v>
      </c>
      <c r="P18" s="572" t="e">
        <f>+'Input 100D'!O18</f>
        <v>#REF!</v>
      </c>
      <c r="Q18" s="572" t="e">
        <f>+'Input 100D'!P18</f>
        <v>#REF!</v>
      </c>
      <c r="R18" s="572" t="e">
        <f>+'Input 100D'!Q18</f>
        <v>#REF!</v>
      </c>
      <c r="S18" s="573" t="str">
        <f>+'Input 100D'!R18</f>
        <v>Yes</v>
      </c>
      <c r="T18" s="573">
        <f>+'Input 100D'!S18</f>
        <v>0</v>
      </c>
      <c r="U18" s="574">
        <f>+'Input 100D'!T18</f>
        <v>0</v>
      </c>
      <c r="V18" s="574">
        <f>+'Input 100D'!U18</f>
        <v>0</v>
      </c>
      <c r="W18" s="574">
        <f>+'Input 100D'!V18</f>
        <v>0</v>
      </c>
      <c r="X18" s="575" t="str">
        <f>+'Input 100D'!W18</f>
        <v/>
      </c>
      <c r="Y18" s="248"/>
      <c r="Z18" s="249" t="str">
        <f t="shared" si="0"/>
        <v/>
      </c>
      <c r="AA18" s="126"/>
      <c r="AB18" s="126"/>
      <c r="AC18" s="126"/>
      <c r="AD18" s="126"/>
      <c r="AE18" s="126"/>
    </row>
    <row r="19" spans="1:31" ht="21" x14ac:dyDescent="0.25">
      <c r="A19" s="231"/>
      <c r="B19" s="392">
        <v>16</v>
      </c>
      <c r="C19" s="393" t="e">
        <f>'Input 100D'!B19</f>
        <v>#REF!</v>
      </c>
      <c r="D19" s="393" t="e">
        <f>'Input 100D'!C19</f>
        <v>#REF!</v>
      </c>
      <c r="E19" s="571" t="e">
        <f>'Input 100D'!D19</f>
        <v>#REF!</v>
      </c>
      <c r="F19" s="572" t="str">
        <f>'Input 100D'!E19</f>
        <v/>
      </c>
      <c r="G19" s="572" t="str">
        <f>'Input 100D'!F19</f>
        <v/>
      </c>
      <c r="H19" s="573" t="str">
        <f>'Input 100D'!G19</f>
        <v/>
      </c>
      <c r="I19" s="573">
        <f>'Input 100D'!H19</f>
        <v>0</v>
      </c>
      <c r="J19" s="574">
        <f>'Input 100D'!I19</f>
        <v>0</v>
      </c>
      <c r="K19" s="574">
        <f>'Input 100D'!J19</f>
        <v>0</v>
      </c>
      <c r="L19" s="574">
        <f>'Input 100D'!K19</f>
        <v>0</v>
      </c>
      <c r="M19" s="575" t="str">
        <f>'Input 100D'!L19</f>
        <v/>
      </c>
      <c r="N19" s="248"/>
      <c r="O19" s="572" t="e">
        <f>+'Input 100D'!N19</f>
        <v>#REF!</v>
      </c>
      <c r="P19" s="572" t="e">
        <f>+'Input 100D'!O19</f>
        <v>#REF!</v>
      </c>
      <c r="Q19" s="572" t="e">
        <f>+'Input 100D'!P19</f>
        <v>#REF!</v>
      </c>
      <c r="R19" s="572" t="e">
        <f>+'Input 100D'!Q19</f>
        <v>#REF!</v>
      </c>
      <c r="S19" s="573" t="str">
        <f>+'Input 100D'!R19</f>
        <v>Yes</v>
      </c>
      <c r="T19" s="573">
        <f>+'Input 100D'!S19</f>
        <v>0</v>
      </c>
      <c r="U19" s="574">
        <f>+'Input 100D'!T19</f>
        <v>0</v>
      </c>
      <c r="V19" s="574">
        <f>+'Input 100D'!U19</f>
        <v>0</v>
      </c>
      <c r="W19" s="574">
        <f>+'Input 100D'!V19</f>
        <v>0</v>
      </c>
      <c r="X19" s="575" t="str">
        <f>+'Input 100D'!W19</f>
        <v/>
      </c>
      <c r="Y19" s="248"/>
      <c r="Z19" s="249" t="str">
        <f t="shared" si="0"/>
        <v/>
      </c>
      <c r="AA19" s="126"/>
      <c r="AB19" s="126"/>
      <c r="AC19" s="126"/>
      <c r="AD19" s="126"/>
      <c r="AE19" s="126"/>
    </row>
    <row r="20" spans="1:31" ht="21" x14ac:dyDescent="0.25">
      <c r="A20" s="231"/>
      <c r="B20" s="392">
        <v>17</v>
      </c>
      <c r="C20" s="393" t="e">
        <f>'Input 100D'!B20</f>
        <v>#REF!</v>
      </c>
      <c r="D20" s="393" t="e">
        <f>'Input 100D'!C20</f>
        <v>#REF!</v>
      </c>
      <c r="E20" s="571" t="e">
        <f>'Input 100D'!D20</f>
        <v>#REF!</v>
      </c>
      <c r="F20" s="572" t="str">
        <f>'Input 100D'!E20</f>
        <v/>
      </c>
      <c r="G20" s="572" t="str">
        <f>'Input 100D'!F20</f>
        <v/>
      </c>
      <c r="H20" s="573" t="str">
        <f>'Input 100D'!G20</f>
        <v/>
      </c>
      <c r="I20" s="573">
        <f>'Input 100D'!H20</f>
        <v>0</v>
      </c>
      <c r="J20" s="574">
        <f>'Input 100D'!I20</f>
        <v>0</v>
      </c>
      <c r="K20" s="574">
        <f>'Input 100D'!J20</f>
        <v>0</v>
      </c>
      <c r="L20" s="574">
        <f>'Input 100D'!K20</f>
        <v>0</v>
      </c>
      <c r="M20" s="575" t="str">
        <f>'Input 100D'!L20</f>
        <v/>
      </c>
      <c r="N20" s="248"/>
      <c r="O20" s="572" t="e">
        <f>+'Input 100D'!N20</f>
        <v>#REF!</v>
      </c>
      <c r="P20" s="572" t="e">
        <f>+'Input 100D'!O20</f>
        <v>#REF!</v>
      </c>
      <c r="Q20" s="572" t="e">
        <f>+'Input 100D'!P20</f>
        <v>#REF!</v>
      </c>
      <c r="R20" s="572" t="e">
        <f>+'Input 100D'!Q20</f>
        <v>#REF!</v>
      </c>
      <c r="S20" s="573" t="str">
        <f>+'Input 100D'!R20</f>
        <v>Yes</v>
      </c>
      <c r="T20" s="573">
        <f>+'Input 100D'!S20</f>
        <v>0</v>
      </c>
      <c r="U20" s="574">
        <f>+'Input 100D'!T20</f>
        <v>0</v>
      </c>
      <c r="V20" s="574">
        <f>+'Input 100D'!U20</f>
        <v>0</v>
      </c>
      <c r="W20" s="574">
        <f>+'Input 100D'!V20</f>
        <v>0</v>
      </c>
      <c r="X20" s="575" t="str">
        <f>+'Input 100D'!W20</f>
        <v/>
      </c>
      <c r="Y20" s="248"/>
      <c r="Z20" s="249" t="str">
        <f t="shared" si="0"/>
        <v/>
      </c>
      <c r="AA20" s="126"/>
      <c r="AB20" s="126"/>
      <c r="AC20" s="126"/>
      <c r="AD20" s="126"/>
      <c r="AE20" s="126"/>
    </row>
    <row r="21" spans="1:31" ht="21" x14ac:dyDescent="0.25">
      <c r="A21" s="231"/>
      <c r="B21" s="392">
        <v>18</v>
      </c>
      <c r="C21" s="393" t="e">
        <f>'Input 100D'!B21</f>
        <v>#REF!</v>
      </c>
      <c r="D21" s="393" t="e">
        <f>'Input 100D'!C21</f>
        <v>#REF!</v>
      </c>
      <c r="E21" s="571" t="e">
        <f>'Input 100D'!D21</f>
        <v>#REF!</v>
      </c>
      <c r="F21" s="572" t="str">
        <f>'Input 100D'!E21</f>
        <v/>
      </c>
      <c r="G21" s="572" t="str">
        <f>'Input 100D'!F21</f>
        <v/>
      </c>
      <c r="H21" s="573" t="str">
        <f>'Input 100D'!G21</f>
        <v/>
      </c>
      <c r="I21" s="573">
        <f>'Input 100D'!H21</f>
        <v>0</v>
      </c>
      <c r="J21" s="574">
        <f>'Input 100D'!I21</f>
        <v>0</v>
      </c>
      <c r="K21" s="574">
        <f>'Input 100D'!J21</f>
        <v>0</v>
      </c>
      <c r="L21" s="574">
        <f>'Input 100D'!K21</f>
        <v>0</v>
      </c>
      <c r="M21" s="575" t="str">
        <f>'Input 100D'!L21</f>
        <v/>
      </c>
      <c r="N21" s="248"/>
      <c r="O21" s="572" t="e">
        <f>+'Input 100D'!N21</f>
        <v>#REF!</v>
      </c>
      <c r="P21" s="572" t="e">
        <f>+'Input 100D'!O21</f>
        <v>#REF!</v>
      </c>
      <c r="Q21" s="572" t="e">
        <f>+'Input 100D'!P21</f>
        <v>#REF!</v>
      </c>
      <c r="R21" s="572" t="e">
        <f>+'Input 100D'!Q21</f>
        <v>#REF!</v>
      </c>
      <c r="S21" s="573" t="str">
        <f>+'Input 100D'!R21</f>
        <v>Yes</v>
      </c>
      <c r="T21" s="573">
        <f>+'Input 100D'!S21</f>
        <v>0</v>
      </c>
      <c r="U21" s="574">
        <f>+'Input 100D'!T21</f>
        <v>0</v>
      </c>
      <c r="V21" s="574">
        <f>+'Input 100D'!U21</f>
        <v>0</v>
      </c>
      <c r="W21" s="574">
        <f>+'Input 100D'!V21</f>
        <v>0</v>
      </c>
      <c r="X21" s="575" t="str">
        <f>+'Input 100D'!W21</f>
        <v/>
      </c>
      <c r="Y21" s="248"/>
      <c r="Z21" s="249" t="str">
        <f t="shared" si="0"/>
        <v/>
      </c>
      <c r="AA21" s="126"/>
      <c r="AB21" s="126"/>
      <c r="AC21" s="126"/>
      <c r="AD21" s="126"/>
      <c r="AE21" s="126"/>
    </row>
    <row r="22" spans="1:31" ht="21" x14ac:dyDescent="0.25">
      <c r="A22" s="231"/>
      <c r="B22" s="392">
        <v>19</v>
      </c>
      <c r="C22" s="393" t="e">
        <f>'Input 100D'!B22</f>
        <v>#REF!</v>
      </c>
      <c r="D22" s="393" t="e">
        <f>'Input 100D'!C22</f>
        <v>#REF!</v>
      </c>
      <c r="E22" s="571" t="e">
        <f>'Input 100D'!D22</f>
        <v>#REF!</v>
      </c>
      <c r="F22" s="572" t="str">
        <f>'Input 100D'!E22</f>
        <v/>
      </c>
      <c r="G22" s="572" t="str">
        <f>'Input 100D'!F22</f>
        <v/>
      </c>
      <c r="H22" s="573" t="str">
        <f>'Input 100D'!G22</f>
        <v/>
      </c>
      <c r="I22" s="573">
        <f>'Input 100D'!H22</f>
        <v>0</v>
      </c>
      <c r="J22" s="574">
        <f>'Input 100D'!I22</f>
        <v>0</v>
      </c>
      <c r="K22" s="574">
        <f>'Input 100D'!J22</f>
        <v>0</v>
      </c>
      <c r="L22" s="574">
        <f>'Input 100D'!K22</f>
        <v>0</v>
      </c>
      <c r="M22" s="575" t="str">
        <f>'Input 100D'!L22</f>
        <v/>
      </c>
      <c r="N22" s="248"/>
      <c r="O22" s="572" t="e">
        <f>+'Input 100D'!N22</f>
        <v>#REF!</v>
      </c>
      <c r="P22" s="572" t="e">
        <f>+'Input 100D'!O22</f>
        <v>#REF!</v>
      </c>
      <c r="Q22" s="572" t="e">
        <f>+'Input 100D'!P22</f>
        <v>#REF!</v>
      </c>
      <c r="R22" s="572" t="e">
        <f>+'Input 100D'!Q22</f>
        <v>#REF!</v>
      </c>
      <c r="S22" s="573" t="str">
        <f>+'Input 100D'!R22</f>
        <v>Yes</v>
      </c>
      <c r="T22" s="573">
        <f>+'Input 100D'!S22</f>
        <v>0</v>
      </c>
      <c r="U22" s="574">
        <f>+'Input 100D'!T22</f>
        <v>0</v>
      </c>
      <c r="V22" s="574">
        <f>+'Input 100D'!U22</f>
        <v>0</v>
      </c>
      <c r="W22" s="574">
        <f>+'Input 100D'!V22</f>
        <v>0</v>
      </c>
      <c r="X22" s="575" t="str">
        <f>+'Input 100D'!W22</f>
        <v/>
      </c>
      <c r="Y22" s="248"/>
      <c r="Z22" s="249" t="str">
        <f t="shared" si="0"/>
        <v/>
      </c>
      <c r="AA22" s="126"/>
      <c r="AB22" s="126"/>
      <c r="AC22" s="126"/>
      <c r="AD22" s="126"/>
      <c r="AE22" s="126"/>
    </row>
    <row r="23" spans="1:31" ht="21" x14ac:dyDescent="0.25">
      <c r="A23" s="231"/>
      <c r="B23" s="392">
        <v>20</v>
      </c>
      <c r="C23" s="393" t="e">
        <f>'Input 100D'!B23</f>
        <v>#REF!</v>
      </c>
      <c r="D23" s="393" t="e">
        <f>'Input 100D'!C23</f>
        <v>#REF!</v>
      </c>
      <c r="E23" s="571" t="e">
        <f>'Input 100D'!D23</f>
        <v>#REF!</v>
      </c>
      <c r="F23" s="572" t="str">
        <f>'Input 100D'!E23</f>
        <v/>
      </c>
      <c r="G23" s="572" t="str">
        <f>'Input 100D'!F23</f>
        <v/>
      </c>
      <c r="H23" s="573" t="str">
        <f>'Input 100D'!G23</f>
        <v/>
      </c>
      <c r="I23" s="573">
        <f>'Input 100D'!H23</f>
        <v>0</v>
      </c>
      <c r="J23" s="574">
        <f>'Input 100D'!I23</f>
        <v>0</v>
      </c>
      <c r="K23" s="574">
        <f>'Input 100D'!J23</f>
        <v>0</v>
      </c>
      <c r="L23" s="574">
        <f>'Input 100D'!K23</f>
        <v>0</v>
      </c>
      <c r="M23" s="575" t="str">
        <f>'Input 100D'!L23</f>
        <v/>
      </c>
      <c r="N23" s="248"/>
      <c r="O23" s="572" t="e">
        <f>+'Input 100D'!N23</f>
        <v>#REF!</v>
      </c>
      <c r="P23" s="572" t="e">
        <f>+'Input 100D'!O23</f>
        <v>#REF!</v>
      </c>
      <c r="Q23" s="572" t="e">
        <f>+'Input 100D'!P23</f>
        <v>#REF!</v>
      </c>
      <c r="R23" s="572" t="e">
        <f>+'Input 100D'!Q23</f>
        <v>#REF!</v>
      </c>
      <c r="S23" s="573" t="str">
        <f>+'Input 100D'!R23</f>
        <v>Yes</v>
      </c>
      <c r="T23" s="573">
        <f>+'Input 100D'!S23</f>
        <v>0</v>
      </c>
      <c r="U23" s="574">
        <f>+'Input 100D'!T23</f>
        <v>0</v>
      </c>
      <c r="V23" s="574">
        <f>+'Input 100D'!U23</f>
        <v>0</v>
      </c>
      <c r="W23" s="574">
        <f>+'Input 100D'!V23</f>
        <v>0</v>
      </c>
      <c r="X23" s="575" t="str">
        <f>+'Input 100D'!W23</f>
        <v/>
      </c>
      <c r="Y23" s="248"/>
      <c r="Z23" s="249" t="str">
        <f t="shared" si="0"/>
        <v/>
      </c>
      <c r="AA23" s="126"/>
      <c r="AB23" s="126"/>
      <c r="AC23" s="126"/>
      <c r="AD23" s="126"/>
      <c r="AE23" s="126"/>
    </row>
    <row r="24" spans="1:31" ht="21" x14ac:dyDescent="0.25">
      <c r="A24" s="231"/>
      <c r="B24" s="392">
        <v>21</v>
      </c>
      <c r="C24" s="393" t="e">
        <f>'Input 100D'!B24</f>
        <v>#REF!</v>
      </c>
      <c r="D24" s="393" t="e">
        <f>'Input 100D'!C24</f>
        <v>#REF!</v>
      </c>
      <c r="E24" s="571" t="e">
        <f>'Input 100D'!D24</f>
        <v>#REF!</v>
      </c>
      <c r="F24" s="572" t="str">
        <f>'Input 100D'!E24</f>
        <v/>
      </c>
      <c r="G24" s="572" t="str">
        <f>'Input 100D'!F24</f>
        <v/>
      </c>
      <c r="H24" s="573" t="str">
        <f>'Input 100D'!G24</f>
        <v/>
      </c>
      <c r="I24" s="573">
        <f>'Input 100D'!H24</f>
        <v>0</v>
      </c>
      <c r="J24" s="574">
        <f>'Input 100D'!I24</f>
        <v>0</v>
      </c>
      <c r="K24" s="574">
        <f>'Input 100D'!J24</f>
        <v>0</v>
      </c>
      <c r="L24" s="574">
        <f>'Input 100D'!K24</f>
        <v>0</v>
      </c>
      <c r="M24" s="575" t="str">
        <f>'Input 100D'!L24</f>
        <v/>
      </c>
      <c r="N24" s="248"/>
      <c r="O24" s="572" t="e">
        <f>+'Input 100D'!N24</f>
        <v>#REF!</v>
      </c>
      <c r="P24" s="572" t="e">
        <f>+'Input 100D'!O24</f>
        <v>#REF!</v>
      </c>
      <c r="Q24" s="572" t="e">
        <f>+'Input 100D'!P24</f>
        <v>#REF!</v>
      </c>
      <c r="R24" s="572" t="e">
        <f>+'Input 100D'!Q24</f>
        <v>#REF!</v>
      </c>
      <c r="S24" s="573" t="str">
        <f>+'Input 100D'!R24</f>
        <v>Yes</v>
      </c>
      <c r="T24" s="573">
        <f>+'Input 100D'!S24</f>
        <v>0</v>
      </c>
      <c r="U24" s="574">
        <f>+'Input 100D'!T24</f>
        <v>0</v>
      </c>
      <c r="V24" s="574">
        <f>+'Input 100D'!U24</f>
        <v>0</v>
      </c>
      <c r="W24" s="574">
        <f>+'Input 100D'!V24</f>
        <v>0</v>
      </c>
      <c r="X24" s="575" t="str">
        <f>+'Input 100D'!W24</f>
        <v/>
      </c>
      <c r="Y24" s="248"/>
      <c r="Z24" s="249" t="str">
        <f t="shared" si="0"/>
        <v/>
      </c>
      <c r="AA24" s="126"/>
      <c r="AB24" s="126"/>
      <c r="AC24" s="126"/>
      <c r="AD24" s="126"/>
      <c r="AE24" s="126"/>
    </row>
    <row r="25" spans="1:31" ht="21" x14ac:dyDescent="0.25">
      <c r="A25" s="231"/>
      <c r="B25" s="392">
        <v>22</v>
      </c>
      <c r="C25" s="393" t="e">
        <f>'Input 100D'!B25</f>
        <v>#REF!</v>
      </c>
      <c r="D25" s="393" t="e">
        <f>'Input 100D'!C25</f>
        <v>#REF!</v>
      </c>
      <c r="E25" s="571" t="e">
        <f>'Input 100D'!D25</f>
        <v>#REF!</v>
      </c>
      <c r="F25" s="572" t="str">
        <f>'Input 100D'!E25</f>
        <v/>
      </c>
      <c r="G25" s="572" t="str">
        <f>'Input 100D'!F25</f>
        <v/>
      </c>
      <c r="H25" s="573" t="str">
        <f>'Input 100D'!G25</f>
        <v/>
      </c>
      <c r="I25" s="573">
        <f>'Input 100D'!H25</f>
        <v>0</v>
      </c>
      <c r="J25" s="574">
        <f>'Input 100D'!I25</f>
        <v>0</v>
      </c>
      <c r="K25" s="574">
        <f>'Input 100D'!J25</f>
        <v>0</v>
      </c>
      <c r="L25" s="574">
        <f>'Input 100D'!K25</f>
        <v>0</v>
      </c>
      <c r="M25" s="575" t="str">
        <f>'Input 100D'!L25</f>
        <v/>
      </c>
      <c r="N25" s="248"/>
      <c r="O25" s="572" t="e">
        <f>+'Input 100D'!N25</f>
        <v>#REF!</v>
      </c>
      <c r="P25" s="572" t="e">
        <f>+'Input 100D'!O25</f>
        <v>#REF!</v>
      </c>
      <c r="Q25" s="572" t="e">
        <f>+'Input 100D'!P25</f>
        <v>#REF!</v>
      </c>
      <c r="R25" s="572" t="e">
        <f>+'Input 100D'!Q25</f>
        <v>#REF!</v>
      </c>
      <c r="S25" s="573" t="str">
        <f>+'Input 100D'!R25</f>
        <v>Yes</v>
      </c>
      <c r="T25" s="573">
        <f>+'Input 100D'!S25</f>
        <v>0</v>
      </c>
      <c r="U25" s="574">
        <f>+'Input 100D'!T25</f>
        <v>0</v>
      </c>
      <c r="V25" s="574">
        <f>+'Input 100D'!U25</f>
        <v>0</v>
      </c>
      <c r="W25" s="574">
        <f>+'Input 100D'!V25</f>
        <v>0</v>
      </c>
      <c r="X25" s="575" t="str">
        <f>+'Input 100D'!W25</f>
        <v/>
      </c>
      <c r="Y25" s="248"/>
      <c r="Z25" s="249" t="str">
        <f t="shared" si="0"/>
        <v/>
      </c>
      <c r="AA25" s="126"/>
      <c r="AB25" s="126"/>
      <c r="AC25" s="126"/>
      <c r="AD25" s="126"/>
      <c r="AE25" s="126"/>
    </row>
    <row r="26" spans="1:31" ht="21" x14ac:dyDescent="0.25">
      <c r="A26" s="231"/>
      <c r="B26" s="392">
        <v>23</v>
      </c>
      <c r="C26" s="393" t="e">
        <f>'Input 100D'!B26</f>
        <v>#REF!</v>
      </c>
      <c r="D26" s="393" t="e">
        <f>'Input 100D'!C26</f>
        <v>#REF!</v>
      </c>
      <c r="E26" s="571" t="e">
        <f>'Input 100D'!D26</f>
        <v>#REF!</v>
      </c>
      <c r="F26" s="572" t="str">
        <f>'Input 100D'!E26</f>
        <v/>
      </c>
      <c r="G26" s="572" t="str">
        <f>'Input 100D'!F26</f>
        <v/>
      </c>
      <c r="H26" s="573" t="str">
        <f>'Input 100D'!G26</f>
        <v/>
      </c>
      <c r="I26" s="573">
        <f>'Input 100D'!H26</f>
        <v>0</v>
      </c>
      <c r="J26" s="574">
        <f>'Input 100D'!I26</f>
        <v>0</v>
      </c>
      <c r="K26" s="574">
        <f>'Input 100D'!J26</f>
        <v>0</v>
      </c>
      <c r="L26" s="574">
        <f>'Input 100D'!K26</f>
        <v>0</v>
      </c>
      <c r="M26" s="575" t="str">
        <f>'Input 100D'!L26</f>
        <v/>
      </c>
      <c r="N26" s="248"/>
      <c r="O26" s="572" t="e">
        <f>+'Input 100D'!N26</f>
        <v>#REF!</v>
      </c>
      <c r="P26" s="572" t="e">
        <f>+'Input 100D'!O26</f>
        <v>#REF!</v>
      </c>
      <c r="Q26" s="572" t="e">
        <f>+'Input 100D'!P26</f>
        <v>#REF!</v>
      </c>
      <c r="R26" s="572" t="e">
        <f>+'Input 100D'!Q26</f>
        <v>#REF!</v>
      </c>
      <c r="S26" s="573" t="str">
        <f>+'Input 100D'!R26</f>
        <v>Yes</v>
      </c>
      <c r="T26" s="573">
        <f>+'Input 100D'!S26</f>
        <v>0</v>
      </c>
      <c r="U26" s="574">
        <f>+'Input 100D'!T26</f>
        <v>0</v>
      </c>
      <c r="V26" s="574">
        <f>+'Input 100D'!U26</f>
        <v>0</v>
      </c>
      <c r="W26" s="574">
        <f>+'Input 100D'!V26</f>
        <v>0</v>
      </c>
      <c r="X26" s="575" t="str">
        <f>+'Input 100D'!W26</f>
        <v/>
      </c>
      <c r="Y26" s="248"/>
      <c r="Z26" s="249" t="str">
        <f t="shared" si="0"/>
        <v/>
      </c>
      <c r="AA26" s="126"/>
      <c r="AB26" s="126"/>
      <c r="AC26" s="126"/>
      <c r="AD26" s="126"/>
      <c r="AE26" s="126"/>
    </row>
    <row r="27" spans="1:31" ht="21" x14ac:dyDescent="0.25">
      <c r="A27" s="231"/>
      <c r="B27" s="392">
        <v>24</v>
      </c>
      <c r="C27" s="393" t="e">
        <f>'Input 100D'!B27</f>
        <v>#REF!</v>
      </c>
      <c r="D27" s="393" t="e">
        <f>'Input 100D'!C27</f>
        <v>#REF!</v>
      </c>
      <c r="E27" s="571" t="e">
        <f>'Input 100D'!D27</f>
        <v>#REF!</v>
      </c>
      <c r="F27" s="572" t="str">
        <f>'Input 100D'!E27</f>
        <v/>
      </c>
      <c r="G27" s="572" t="str">
        <f>'Input 100D'!F27</f>
        <v/>
      </c>
      <c r="H27" s="573" t="str">
        <f>'Input 100D'!G27</f>
        <v/>
      </c>
      <c r="I27" s="573">
        <f>'Input 100D'!H27</f>
        <v>0</v>
      </c>
      <c r="J27" s="574">
        <f>'Input 100D'!I27</f>
        <v>0</v>
      </c>
      <c r="K27" s="574">
        <f>'Input 100D'!J27</f>
        <v>0</v>
      </c>
      <c r="L27" s="574">
        <f>'Input 100D'!K27</f>
        <v>0</v>
      </c>
      <c r="M27" s="575" t="str">
        <f>'Input 100D'!L27</f>
        <v/>
      </c>
      <c r="N27" s="248"/>
      <c r="O27" s="572" t="e">
        <f>+'Input 100D'!N27</f>
        <v>#REF!</v>
      </c>
      <c r="P27" s="572" t="e">
        <f>+'Input 100D'!O27</f>
        <v>#REF!</v>
      </c>
      <c r="Q27" s="572" t="e">
        <f>+'Input 100D'!P27</f>
        <v>#REF!</v>
      </c>
      <c r="R27" s="572" t="e">
        <f>+'Input 100D'!Q27</f>
        <v>#REF!</v>
      </c>
      <c r="S27" s="573" t="str">
        <f>+'Input 100D'!R27</f>
        <v>Yes</v>
      </c>
      <c r="T27" s="573">
        <f>+'Input 100D'!S27</f>
        <v>0</v>
      </c>
      <c r="U27" s="574">
        <f>+'Input 100D'!T27</f>
        <v>0</v>
      </c>
      <c r="V27" s="574">
        <f>+'Input 100D'!U27</f>
        <v>0</v>
      </c>
      <c r="W27" s="574">
        <f>+'Input 100D'!V27</f>
        <v>0</v>
      </c>
      <c r="X27" s="575" t="str">
        <f>+'Input 100D'!W27</f>
        <v/>
      </c>
      <c r="Y27" s="248"/>
      <c r="Z27" s="249" t="str">
        <f t="shared" si="0"/>
        <v/>
      </c>
      <c r="AA27" s="126"/>
      <c r="AB27" s="126"/>
      <c r="AC27" s="126"/>
      <c r="AD27" s="126"/>
      <c r="AE27" s="126"/>
    </row>
    <row r="28" spans="1:31" ht="21" x14ac:dyDescent="0.25">
      <c r="A28" s="231"/>
      <c r="B28" s="392">
        <v>25</v>
      </c>
      <c r="C28" s="393" t="e">
        <f>'Input 100D'!B28</f>
        <v>#REF!</v>
      </c>
      <c r="D28" s="393" t="e">
        <f>'Input 100D'!C28</f>
        <v>#REF!</v>
      </c>
      <c r="E28" s="571" t="e">
        <f>'Input 100D'!D28</f>
        <v>#REF!</v>
      </c>
      <c r="F28" s="572" t="str">
        <f>'Input 100D'!E28</f>
        <v/>
      </c>
      <c r="G28" s="572" t="str">
        <f>'Input 100D'!F28</f>
        <v/>
      </c>
      <c r="H28" s="573" t="str">
        <f>'Input 100D'!G28</f>
        <v/>
      </c>
      <c r="I28" s="573">
        <f>'Input 100D'!H28</f>
        <v>0</v>
      </c>
      <c r="J28" s="574">
        <f>'Input 100D'!I28</f>
        <v>0</v>
      </c>
      <c r="K28" s="574">
        <f>'Input 100D'!J28</f>
        <v>0</v>
      </c>
      <c r="L28" s="574">
        <f>'Input 100D'!K28</f>
        <v>0</v>
      </c>
      <c r="M28" s="575" t="str">
        <f>'Input 100D'!L28</f>
        <v/>
      </c>
      <c r="N28" s="248"/>
      <c r="O28" s="572" t="e">
        <f>+'Input 100D'!N28</f>
        <v>#REF!</v>
      </c>
      <c r="P28" s="572" t="e">
        <f>+'Input 100D'!O28</f>
        <v>#REF!</v>
      </c>
      <c r="Q28" s="572" t="e">
        <f>+'Input 100D'!P28</f>
        <v>#REF!</v>
      </c>
      <c r="R28" s="572" t="e">
        <f>+'Input 100D'!Q28</f>
        <v>#REF!</v>
      </c>
      <c r="S28" s="573" t="str">
        <f>+'Input 100D'!R28</f>
        <v>Yes</v>
      </c>
      <c r="T28" s="573">
        <f>+'Input 100D'!S28</f>
        <v>0</v>
      </c>
      <c r="U28" s="574">
        <f>+'Input 100D'!T28</f>
        <v>0</v>
      </c>
      <c r="V28" s="574">
        <f>+'Input 100D'!U28</f>
        <v>0</v>
      </c>
      <c r="W28" s="574">
        <f>+'Input 100D'!V28</f>
        <v>0</v>
      </c>
      <c r="X28" s="575" t="str">
        <f>+'Input 100D'!W28</f>
        <v/>
      </c>
      <c r="Y28" s="248"/>
      <c r="Z28" s="249" t="str">
        <f t="shared" si="0"/>
        <v/>
      </c>
      <c r="AA28" s="126"/>
      <c r="AB28" s="126"/>
      <c r="AC28" s="126"/>
      <c r="AD28" s="126"/>
      <c r="AE28" s="126"/>
    </row>
    <row r="29" spans="1:31" ht="21" x14ac:dyDescent="0.25">
      <c r="A29" s="231"/>
      <c r="B29" s="392">
        <v>26</v>
      </c>
      <c r="C29" s="393" t="e">
        <f>'Input 100D'!B29</f>
        <v>#REF!</v>
      </c>
      <c r="D29" s="393" t="e">
        <f>'Input 100D'!C29</f>
        <v>#REF!</v>
      </c>
      <c r="E29" s="571" t="e">
        <f>'Input 100D'!D29</f>
        <v>#REF!</v>
      </c>
      <c r="F29" s="572" t="str">
        <f>'Input 100D'!E29</f>
        <v/>
      </c>
      <c r="G29" s="572" t="str">
        <f>'Input 100D'!F29</f>
        <v/>
      </c>
      <c r="H29" s="573" t="str">
        <f>'Input 100D'!G29</f>
        <v/>
      </c>
      <c r="I29" s="573">
        <f>'Input 100D'!H29</f>
        <v>0</v>
      </c>
      <c r="J29" s="574">
        <f>'Input 100D'!I29</f>
        <v>0</v>
      </c>
      <c r="K29" s="574">
        <f>'Input 100D'!J29</f>
        <v>0</v>
      </c>
      <c r="L29" s="574">
        <f>'Input 100D'!K29</f>
        <v>0</v>
      </c>
      <c r="M29" s="575" t="str">
        <f>'Input 100D'!L29</f>
        <v/>
      </c>
      <c r="N29" s="248"/>
      <c r="O29" s="572" t="e">
        <f>+'Input 100D'!N29</f>
        <v>#REF!</v>
      </c>
      <c r="P29" s="572" t="e">
        <f>+'Input 100D'!O29</f>
        <v>#REF!</v>
      </c>
      <c r="Q29" s="572" t="e">
        <f>+'Input 100D'!P29</f>
        <v>#REF!</v>
      </c>
      <c r="R29" s="572" t="e">
        <f>+'Input 100D'!Q29</f>
        <v>#REF!</v>
      </c>
      <c r="S29" s="573" t="str">
        <f>+'Input 100D'!R29</f>
        <v>Yes</v>
      </c>
      <c r="T29" s="573">
        <f>+'Input 100D'!S29</f>
        <v>0</v>
      </c>
      <c r="U29" s="574">
        <f>+'Input 100D'!T29</f>
        <v>0</v>
      </c>
      <c r="V29" s="574">
        <f>+'Input 100D'!U29</f>
        <v>0</v>
      </c>
      <c r="W29" s="574">
        <f>+'Input 100D'!V29</f>
        <v>0</v>
      </c>
      <c r="X29" s="575" t="str">
        <f>+'Input 100D'!W29</f>
        <v/>
      </c>
      <c r="Y29" s="248"/>
      <c r="Z29" s="249" t="str">
        <f t="shared" si="0"/>
        <v/>
      </c>
      <c r="AA29" s="126"/>
      <c r="AB29" s="126"/>
      <c r="AC29" s="126"/>
      <c r="AD29" s="126"/>
      <c r="AE29" s="126"/>
    </row>
    <row r="30" spans="1:31" ht="21" x14ac:dyDescent="0.25">
      <c r="A30" s="231"/>
      <c r="B30" s="392">
        <v>27</v>
      </c>
      <c r="C30" s="393" t="e">
        <f>'Input 100D'!B30</f>
        <v>#REF!</v>
      </c>
      <c r="D30" s="393" t="e">
        <f>'Input 100D'!C30</f>
        <v>#REF!</v>
      </c>
      <c r="E30" s="571" t="e">
        <f>'Input 100D'!D30</f>
        <v>#REF!</v>
      </c>
      <c r="F30" s="572" t="str">
        <f>'Input 100D'!E30</f>
        <v/>
      </c>
      <c r="G30" s="572" t="str">
        <f>'Input 100D'!F30</f>
        <v/>
      </c>
      <c r="H30" s="573" t="str">
        <f>'Input 100D'!G30</f>
        <v/>
      </c>
      <c r="I30" s="573">
        <f>'Input 100D'!H30</f>
        <v>0</v>
      </c>
      <c r="J30" s="574">
        <f>'Input 100D'!I30</f>
        <v>0</v>
      </c>
      <c r="K30" s="574">
        <f>'Input 100D'!J30</f>
        <v>0</v>
      </c>
      <c r="L30" s="574">
        <f>'Input 100D'!K30</f>
        <v>0</v>
      </c>
      <c r="M30" s="575" t="str">
        <f>'Input 100D'!L30</f>
        <v/>
      </c>
      <c r="N30" s="248"/>
      <c r="O30" s="572" t="e">
        <f>+'Input 100D'!N30</f>
        <v>#REF!</v>
      </c>
      <c r="P30" s="572" t="e">
        <f>+'Input 100D'!O30</f>
        <v>#REF!</v>
      </c>
      <c r="Q30" s="572" t="e">
        <f>+'Input 100D'!P30</f>
        <v>#REF!</v>
      </c>
      <c r="R30" s="572" t="e">
        <f>+'Input 100D'!Q30</f>
        <v>#REF!</v>
      </c>
      <c r="S30" s="573" t="str">
        <f>+'Input 100D'!R30</f>
        <v>Yes</v>
      </c>
      <c r="T30" s="573">
        <f>+'Input 100D'!S30</f>
        <v>0</v>
      </c>
      <c r="U30" s="574">
        <f>+'Input 100D'!T30</f>
        <v>0</v>
      </c>
      <c r="V30" s="574">
        <f>+'Input 100D'!U30</f>
        <v>0</v>
      </c>
      <c r="W30" s="574">
        <f>+'Input 100D'!V30</f>
        <v>0</v>
      </c>
      <c r="X30" s="575" t="str">
        <f>+'Input 100D'!W30</f>
        <v/>
      </c>
      <c r="Y30" s="248"/>
      <c r="Z30" s="249" t="str">
        <f t="shared" si="0"/>
        <v/>
      </c>
      <c r="AA30" s="126"/>
      <c r="AB30" s="126"/>
      <c r="AC30" s="126"/>
      <c r="AD30" s="126"/>
      <c r="AE30" s="126"/>
    </row>
    <row r="31" spans="1:31" ht="21" x14ac:dyDescent="0.25">
      <c r="A31" s="231"/>
      <c r="B31" s="392">
        <v>28</v>
      </c>
      <c r="C31" s="393" t="e">
        <f>'Input 100D'!B31</f>
        <v>#REF!</v>
      </c>
      <c r="D31" s="393" t="e">
        <f>'Input 100D'!C31</f>
        <v>#REF!</v>
      </c>
      <c r="E31" s="571" t="e">
        <f>'Input 100D'!D31</f>
        <v>#REF!</v>
      </c>
      <c r="F31" s="572" t="str">
        <f>'Input 100D'!E31</f>
        <v/>
      </c>
      <c r="G31" s="572" t="str">
        <f>'Input 100D'!F31</f>
        <v/>
      </c>
      <c r="H31" s="573" t="str">
        <f>'Input 100D'!G31</f>
        <v/>
      </c>
      <c r="I31" s="573">
        <f>'Input 100D'!H31</f>
        <v>0</v>
      </c>
      <c r="J31" s="574">
        <f>'Input 100D'!I31</f>
        <v>0</v>
      </c>
      <c r="K31" s="574">
        <f>'Input 100D'!J31</f>
        <v>0</v>
      </c>
      <c r="L31" s="574">
        <f>'Input 100D'!K31</f>
        <v>0</v>
      </c>
      <c r="M31" s="575" t="str">
        <f>'Input 100D'!L31</f>
        <v/>
      </c>
      <c r="N31" s="248"/>
      <c r="O31" s="572" t="e">
        <f>+'Input 100D'!N31</f>
        <v>#REF!</v>
      </c>
      <c r="P31" s="572" t="e">
        <f>+'Input 100D'!O31</f>
        <v>#REF!</v>
      </c>
      <c r="Q31" s="572" t="e">
        <f>+'Input 100D'!P31</f>
        <v>#REF!</v>
      </c>
      <c r="R31" s="572" t="e">
        <f>+'Input 100D'!Q31</f>
        <v>#REF!</v>
      </c>
      <c r="S31" s="573" t="str">
        <f>+'Input 100D'!R31</f>
        <v>Yes</v>
      </c>
      <c r="T31" s="573">
        <f>+'Input 100D'!S31</f>
        <v>0</v>
      </c>
      <c r="U31" s="574">
        <f>+'Input 100D'!T31</f>
        <v>0</v>
      </c>
      <c r="V31" s="574">
        <f>+'Input 100D'!U31</f>
        <v>0</v>
      </c>
      <c r="W31" s="574">
        <f>+'Input 100D'!V31</f>
        <v>0</v>
      </c>
      <c r="X31" s="575" t="str">
        <f>+'Input 100D'!W31</f>
        <v/>
      </c>
      <c r="Y31" s="248"/>
      <c r="Z31" s="249" t="str">
        <f t="shared" si="0"/>
        <v/>
      </c>
      <c r="AA31" s="126"/>
      <c r="AB31" s="126"/>
      <c r="AC31" s="126"/>
      <c r="AD31" s="126"/>
      <c r="AE31" s="126"/>
    </row>
    <row r="32" spans="1:31" ht="21" x14ac:dyDescent="0.25">
      <c r="A32" s="231"/>
      <c r="B32" s="392">
        <v>29</v>
      </c>
      <c r="C32" s="393" t="e">
        <f>'Input 100D'!B32</f>
        <v>#REF!</v>
      </c>
      <c r="D32" s="393" t="e">
        <f>'Input 100D'!C32</f>
        <v>#REF!</v>
      </c>
      <c r="E32" s="571" t="e">
        <f>'Input 100D'!D32</f>
        <v>#REF!</v>
      </c>
      <c r="F32" s="572" t="str">
        <f>'Input 100D'!E32</f>
        <v/>
      </c>
      <c r="G32" s="572" t="str">
        <f>'Input 100D'!F32</f>
        <v/>
      </c>
      <c r="H32" s="573" t="str">
        <f>'Input 100D'!G32</f>
        <v/>
      </c>
      <c r="I32" s="573">
        <f>'Input 100D'!H32</f>
        <v>0</v>
      </c>
      <c r="J32" s="574">
        <f>'Input 100D'!I32</f>
        <v>0</v>
      </c>
      <c r="K32" s="574">
        <f>'Input 100D'!J32</f>
        <v>0</v>
      </c>
      <c r="L32" s="574">
        <f>'Input 100D'!K32</f>
        <v>0</v>
      </c>
      <c r="M32" s="575" t="str">
        <f>'Input 100D'!L32</f>
        <v/>
      </c>
      <c r="N32" s="248"/>
      <c r="O32" s="572" t="e">
        <f>+'Input 100D'!N32</f>
        <v>#REF!</v>
      </c>
      <c r="P32" s="572" t="e">
        <f>+'Input 100D'!O32</f>
        <v>#REF!</v>
      </c>
      <c r="Q32" s="572" t="e">
        <f>+'Input 100D'!P32</f>
        <v>#REF!</v>
      </c>
      <c r="R32" s="572" t="e">
        <f>+'Input 100D'!Q32</f>
        <v>#REF!</v>
      </c>
      <c r="S32" s="573" t="str">
        <f>+'Input 100D'!R32</f>
        <v>Yes</v>
      </c>
      <c r="T32" s="573">
        <f>+'Input 100D'!S32</f>
        <v>0</v>
      </c>
      <c r="U32" s="574">
        <f>+'Input 100D'!T32</f>
        <v>0</v>
      </c>
      <c r="V32" s="574">
        <f>+'Input 100D'!U32</f>
        <v>0</v>
      </c>
      <c r="W32" s="574">
        <f>+'Input 100D'!V32</f>
        <v>0</v>
      </c>
      <c r="X32" s="575" t="str">
        <f>+'Input 100D'!W32</f>
        <v/>
      </c>
      <c r="Y32" s="248"/>
      <c r="Z32" s="249" t="str">
        <f t="shared" si="0"/>
        <v/>
      </c>
      <c r="AA32" s="126"/>
      <c r="AB32" s="126"/>
      <c r="AC32" s="126"/>
      <c r="AD32" s="126"/>
      <c r="AE32" s="126"/>
    </row>
    <row r="33" spans="1:31" ht="21" x14ac:dyDescent="0.25">
      <c r="A33" s="231"/>
      <c r="B33" s="392">
        <v>30</v>
      </c>
      <c r="C33" s="393" t="e">
        <f>'Input 100D'!B33</f>
        <v>#REF!</v>
      </c>
      <c r="D33" s="393" t="e">
        <f>'Input 100D'!C33</f>
        <v>#REF!</v>
      </c>
      <c r="E33" s="571" t="e">
        <f>'Input 100D'!D33</f>
        <v>#REF!</v>
      </c>
      <c r="F33" s="572" t="str">
        <f>'Input 100D'!E33</f>
        <v/>
      </c>
      <c r="G33" s="572" t="str">
        <f>'Input 100D'!F33</f>
        <v/>
      </c>
      <c r="H33" s="573" t="str">
        <f>'Input 100D'!G33</f>
        <v/>
      </c>
      <c r="I33" s="573">
        <f>'Input 100D'!H33</f>
        <v>0</v>
      </c>
      <c r="J33" s="574">
        <f>'Input 100D'!I33</f>
        <v>0</v>
      </c>
      <c r="K33" s="574">
        <f>'Input 100D'!J33</f>
        <v>0</v>
      </c>
      <c r="L33" s="574">
        <f>'Input 100D'!K33</f>
        <v>0</v>
      </c>
      <c r="M33" s="575" t="str">
        <f>'Input 100D'!L33</f>
        <v/>
      </c>
      <c r="N33" s="248"/>
      <c r="O33" s="572" t="e">
        <f>+'Input 100D'!N33</f>
        <v>#REF!</v>
      </c>
      <c r="P33" s="572" t="e">
        <f>+'Input 100D'!O33</f>
        <v>#REF!</v>
      </c>
      <c r="Q33" s="572" t="e">
        <f>+'Input 100D'!P33</f>
        <v>#REF!</v>
      </c>
      <c r="R33" s="572" t="e">
        <f>+'Input 100D'!Q33</f>
        <v>#REF!</v>
      </c>
      <c r="S33" s="573" t="str">
        <f>+'Input 100D'!R33</f>
        <v>Yes</v>
      </c>
      <c r="T33" s="573">
        <f>+'Input 100D'!S33</f>
        <v>0</v>
      </c>
      <c r="U33" s="574">
        <f>+'Input 100D'!T33</f>
        <v>0</v>
      </c>
      <c r="V33" s="574">
        <f>+'Input 100D'!U33</f>
        <v>0</v>
      </c>
      <c r="W33" s="574">
        <f>+'Input 100D'!V33</f>
        <v>0</v>
      </c>
      <c r="X33" s="575" t="str">
        <f>+'Input 100D'!W33</f>
        <v/>
      </c>
      <c r="Y33" s="248"/>
      <c r="Z33" s="249" t="str">
        <f t="shared" si="0"/>
        <v/>
      </c>
      <c r="AA33" s="126"/>
      <c r="AB33" s="126"/>
      <c r="AC33" s="126"/>
      <c r="AD33" s="126"/>
      <c r="AE33" s="126"/>
    </row>
    <row r="34" spans="1:31" ht="21" x14ac:dyDescent="0.25">
      <c r="A34" s="231"/>
      <c r="B34" s="392">
        <v>31</v>
      </c>
      <c r="C34" s="393" t="e">
        <f>'Input 100D'!B34</f>
        <v>#REF!</v>
      </c>
      <c r="D34" s="393" t="e">
        <f>'Input 100D'!C34</f>
        <v>#REF!</v>
      </c>
      <c r="E34" s="571" t="e">
        <f>'Input 100D'!D34</f>
        <v>#REF!</v>
      </c>
      <c r="F34" s="572" t="str">
        <f>'Input 100D'!E34</f>
        <v/>
      </c>
      <c r="G34" s="572" t="str">
        <f>'Input 100D'!F34</f>
        <v/>
      </c>
      <c r="H34" s="573" t="str">
        <f>'Input 100D'!G34</f>
        <v/>
      </c>
      <c r="I34" s="573">
        <f>'Input 100D'!H34</f>
        <v>0</v>
      </c>
      <c r="J34" s="574">
        <f>'Input 100D'!I34</f>
        <v>0</v>
      </c>
      <c r="K34" s="574">
        <f>'Input 100D'!J34</f>
        <v>0</v>
      </c>
      <c r="L34" s="574">
        <f>'Input 100D'!K34</f>
        <v>0</v>
      </c>
      <c r="M34" s="575" t="str">
        <f>'Input 100D'!L34</f>
        <v/>
      </c>
      <c r="N34" s="248"/>
      <c r="O34" s="572" t="e">
        <f>+'Input 100D'!N34</f>
        <v>#REF!</v>
      </c>
      <c r="P34" s="572" t="e">
        <f>+'Input 100D'!O34</f>
        <v>#REF!</v>
      </c>
      <c r="Q34" s="572" t="e">
        <f>+'Input 100D'!P34</f>
        <v>#REF!</v>
      </c>
      <c r="R34" s="572" t="e">
        <f>+'Input 100D'!Q34</f>
        <v>#REF!</v>
      </c>
      <c r="S34" s="573" t="str">
        <f>+'Input 100D'!R34</f>
        <v>Yes</v>
      </c>
      <c r="T34" s="573">
        <f>+'Input 100D'!S34</f>
        <v>0</v>
      </c>
      <c r="U34" s="574">
        <f>+'Input 100D'!T34</f>
        <v>0</v>
      </c>
      <c r="V34" s="574">
        <f>+'Input 100D'!U34</f>
        <v>0</v>
      </c>
      <c r="W34" s="574">
        <f>+'Input 100D'!V34</f>
        <v>0</v>
      </c>
      <c r="X34" s="575" t="str">
        <f>+'Input 100D'!W34</f>
        <v/>
      </c>
      <c r="Y34" s="248"/>
      <c r="Z34" s="249" t="str">
        <f t="shared" si="0"/>
        <v/>
      </c>
      <c r="AA34" s="126"/>
      <c r="AB34" s="126"/>
      <c r="AC34" s="126"/>
      <c r="AD34" s="126"/>
      <c r="AE34" s="126"/>
    </row>
    <row r="35" spans="1:31" ht="21" x14ac:dyDescent="0.25">
      <c r="A35" s="231"/>
      <c r="B35" s="392">
        <v>32</v>
      </c>
      <c r="C35" s="393" t="e">
        <f>'Input 100D'!B35</f>
        <v>#REF!</v>
      </c>
      <c r="D35" s="393" t="e">
        <f>'Input 100D'!C35</f>
        <v>#REF!</v>
      </c>
      <c r="E35" s="571" t="e">
        <f>'Input 100D'!D35</f>
        <v>#REF!</v>
      </c>
      <c r="F35" s="572" t="str">
        <f>'Input 100D'!E35</f>
        <v/>
      </c>
      <c r="G35" s="572" t="str">
        <f>'Input 100D'!F35</f>
        <v/>
      </c>
      <c r="H35" s="573" t="str">
        <f>'Input 100D'!G35</f>
        <v/>
      </c>
      <c r="I35" s="573">
        <f>'Input 100D'!H35</f>
        <v>0</v>
      </c>
      <c r="J35" s="574">
        <f>'Input 100D'!I35</f>
        <v>0</v>
      </c>
      <c r="K35" s="574">
        <f>'Input 100D'!J35</f>
        <v>0</v>
      </c>
      <c r="L35" s="574">
        <f>'Input 100D'!K35</f>
        <v>0</v>
      </c>
      <c r="M35" s="575" t="str">
        <f>'Input 100D'!L35</f>
        <v/>
      </c>
      <c r="N35" s="248"/>
      <c r="O35" s="572" t="e">
        <f>+'Input 100D'!N35</f>
        <v>#REF!</v>
      </c>
      <c r="P35" s="572" t="e">
        <f>+'Input 100D'!O35</f>
        <v>#REF!</v>
      </c>
      <c r="Q35" s="572" t="e">
        <f>+'Input 100D'!P35</f>
        <v>#REF!</v>
      </c>
      <c r="R35" s="572" t="e">
        <f>+'Input 100D'!Q35</f>
        <v>#REF!</v>
      </c>
      <c r="S35" s="573" t="str">
        <f>+'Input 100D'!R35</f>
        <v>Yes</v>
      </c>
      <c r="T35" s="573">
        <f>+'Input 100D'!S35</f>
        <v>0</v>
      </c>
      <c r="U35" s="574">
        <f>+'Input 100D'!T35</f>
        <v>0</v>
      </c>
      <c r="V35" s="574">
        <f>+'Input 100D'!U35</f>
        <v>0</v>
      </c>
      <c r="W35" s="574">
        <f>+'Input 100D'!V35</f>
        <v>0</v>
      </c>
      <c r="X35" s="575" t="str">
        <f>+'Input 100D'!W35</f>
        <v/>
      </c>
      <c r="Y35" s="248"/>
      <c r="Z35" s="249" t="str">
        <f t="shared" si="0"/>
        <v/>
      </c>
      <c r="AA35" s="126"/>
      <c r="AB35" s="126"/>
      <c r="AC35" s="126"/>
      <c r="AD35" s="126"/>
      <c r="AE35" s="126"/>
    </row>
    <row r="36" spans="1:31" ht="21" x14ac:dyDescent="0.25">
      <c r="A36" s="231"/>
      <c r="B36" s="392">
        <v>33</v>
      </c>
      <c r="C36" s="393" t="e">
        <f>'Input 100D'!B36</f>
        <v>#REF!</v>
      </c>
      <c r="D36" s="393" t="e">
        <f>'Input 100D'!C36</f>
        <v>#REF!</v>
      </c>
      <c r="E36" s="571" t="e">
        <f>'Input 100D'!D36</f>
        <v>#REF!</v>
      </c>
      <c r="F36" s="572" t="str">
        <f>'Input 100D'!E36</f>
        <v/>
      </c>
      <c r="G36" s="572" t="str">
        <f>'Input 100D'!F36</f>
        <v/>
      </c>
      <c r="H36" s="573" t="str">
        <f>'Input 100D'!G36</f>
        <v/>
      </c>
      <c r="I36" s="573">
        <f>'Input 100D'!H36</f>
        <v>0</v>
      </c>
      <c r="J36" s="574">
        <f>'Input 100D'!I36</f>
        <v>0</v>
      </c>
      <c r="K36" s="574">
        <f>'Input 100D'!J36</f>
        <v>0</v>
      </c>
      <c r="L36" s="574">
        <f>'Input 100D'!K36</f>
        <v>0</v>
      </c>
      <c r="M36" s="575" t="str">
        <f>'Input 100D'!L36</f>
        <v/>
      </c>
      <c r="N36" s="248"/>
      <c r="O36" s="572" t="e">
        <f>+'Input 100D'!N36</f>
        <v>#REF!</v>
      </c>
      <c r="P36" s="572" t="e">
        <f>+'Input 100D'!O36</f>
        <v>#REF!</v>
      </c>
      <c r="Q36" s="572" t="e">
        <f>+'Input 100D'!P36</f>
        <v>#REF!</v>
      </c>
      <c r="R36" s="572" t="e">
        <f>+'Input 100D'!Q36</f>
        <v>#REF!</v>
      </c>
      <c r="S36" s="573" t="str">
        <f>+'Input 100D'!R36</f>
        <v>Yes</v>
      </c>
      <c r="T36" s="573">
        <f>+'Input 100D'!S36</f>
        <v>0</v>
      </c>
      <c r="U36" s="574">
        <f>+'Input 100D'!T36</f>
        <v>0</v>
      </c>
      <c r="V36" s="574">
        <f>+'Input 100D'!U36</f>
        <v>0</v>
      </c>
      <c r="W36" s="574">
        <f>+'Input 100D'!V36</f>
        <v>0</v>
      </c>
      <c r="X36" s="575" t="str">
        <f>+'Input 100D'!W36</f>
        <v/>
      </c>
      <c r="Y36" s="248"/>
      <c r="Z36" s="249" t="str">
        <f t="shared" si="0"/>
        <v/>
      </c>
      <c r="AA36" s="126"/>
      <c r="AB36" s="126"/>
      <c r="AC36" s="126"/>
      <c r="AD36" s="126"/>
      <c r="AE36" s="126"/>
    </row>
    <row r="37" spans="1:31" ht="21" x14ac:dyDescent="0.25">
      <c r="A37" s="231"/>
      <c r="B37" s="392">
        <v>34</v>
      </c>
      <c r="C37" s="393" t="e">
        <f>'Input 100D'!B37</f>
        <v>#REF!</v>
      </c>
      <c r="D37" s="393" t="e">
        <f>'Input 100D'!C37</f>
        <v>#REF!</v>
      </c>
      <c r="E37" s="571" t="e">
        <f>'Input 100D'!D37</f>
        <v>#REF!</v>
      </c>
      <c r="F37" s="572" t="str">
        <f>'Input 100D'!E37</f>
        <v/>
      </c>
      <c r="G37" s="572" t="str">
        <f>'Input 100D'!F37</f>
        <v/>
      </c>
      <c r="H37" s="573" t="str">
        <f>'Input 100D'!G37</f>
        <v/>
      </c>
      <c r="I37" s="573">
        <f>'Input 100D'!H37</f>
        <v>0</v>
      </c>
      <c r="J37" s="574">
        <f>'Input 100D'!I37</f>
        <v>0</v>
      </c>
      <c r="K37" s="574">
        <f>'Input 100D'!J37</f>
        <v>0</v>
      </c>
      <c r="L37" s="574">
        <f>'Input 100D'!K37</f>
        <v>0</v>
      </c>
      <c r="M37" s="575" t="str">
        <f>'Input 100D'!L37</f>
        <v/>
      </c>
      <c r="N37" s="248"/>
      <c r="O37" s="572" t="e">
        <f>+'Input 100D'!N37</f>
        <v>#REF!</v>
      </c>
      <c r="P37" s="572" t="e">
        <f>+'Input 100D'!O37</f>
        <v>#REF!</v>
      </c>
      <c r="Q37" s="572" t="e">
        <f>+'Input 100D'!P37</f>
        <v>#REF!</v>
      </c>
      <c r="R37" s="572" t="e">
        <f>+'Input 100D'!Q37</f>
        <v>#REF!</v>
      </c>
      <c r="S37" s="573" t="str">
        <f>+'Input 100D'!R37</f>
        <v>Yes</v>
      </c>
      <c r="T37" s="573">
        <f>+'Input 100D'!S37</f>
        <v>0</v>
      </c>
      <c r="U37" s="574">
        <f>+'Input 100D'!T37</f>
        <v>0</v>
      </c>
      <c r="V37" s="574">
        <f>+'Input 100D'!U37</f>
        <v>0</v>
      </c>
      <c r="W37" s="574">
        <f>+'Input 100D'!V37</f>
        <v>0</v>
      </c>
      <c r="X37" s="575" t="str">
        <f>+'Input 100D'!W37</f>
        <v/>
      </c>
      <c r="Y37" s="248"/>
      <c r="Z37" s="249" t="str">
        <f t="shared" si="0"/>
        <v/>
      </c>
      <c r="AA37" s="126"/>
      <c r="AB37" s="126"/>
      <c r="AC37" s="126"/>
      <c r="AD37" s="126"/>
      <c r="AE37" s="126"/>
    </row>
    <row r="38" spans="1:31" ht="21" x14ac:dyDescent="0.25">
      <c r="A38" s="231"/>
      <c r="B38" s="392">
        <v>35</v>
      </c>
      <c r="C38" s="393" t="e">
        <f>'Input 100D'!B38</f>
        <v>#REF!</v>
      </c>
      <c r="D38" s="393" t="e">
        <f>'Input 100D'!C38</f>
        <v>#REF!</v>
      </c>
      <c r="E38" s="571" t="e">
        <f>'Input 100D'!D38</f>
        <v>#REF!</v>
      </c>
      <c r="F38" s="572" t="str">
        <f>'Input 100D'!E38</f>
        <v/>
      </c>
      <c r="G38" s="572" t="str">
        <f>'Input 100D'!F38</f>
        <v/>
      </c>
      <c r="H38" s="573" t="str">
        <f>'Input 100D'!G38</f>
        <v/>
      </c>
      <c r="I38" s="573">
        <f>'Input 100D'!H38</f>
        <v>0</v>
      </c>
      <c r="J38" s="574">
        <f>'Input 100D'!I38</f>
        <v>0</v>
      </c>
      <c r="K38" s="574">
        <f>'Input 100D'!J38</f>
        <v>0</v>
      </c>
      <c r="L38" s="574">
        <f>'Input 100D'!K38</f>
        <v>0</v>
      </c>
      <c r="M38" s="575" t="str">
        <f>'Input 100D'!L38</f>
        <v/>
      </c>
      <c r="N38" s="248"/>
      <c r="O38" s="572" t="e">
        <f>+'Input 100D'!N38</f>
        <v>#REF!</v>
      </c>
      <c r="P38" s="572" t="e">
        <f>+'Input 100D'!O38</f>
        <v>#REF!</v>
      </c>
      <c r="Q38" s="572" t="e">
        <f>+'Input 100D'!P38</f>
        <v>#REF!</v>
      </c>
      <c r="R38" s="572" t="e">
        <f>+'Input 100D'!Q38</f>
        <v>#REF!</v>
      </c>
      <c r="S38" s="573" t="str">
        <f>+'Input 100D'!R38</f>
        <v>Yes</v>
      </c>
      <c r="T38" s="573">
        <f>+'Input 100D'!S38</f>
        <v>0</v>
      </c>
      <c r="U38" s="574">
        <f>+'Input 100D'!T38</f>
        <v>0</v>
      </c>
      <c r="V38" s="574">
        <f>+'Input 100D'!U38</f>
        <v>0</v>
      </c>
      <c r="W38" s="574">
        <f>+'Input 100D'!V38</f>
        <v>0</v>
      </c>
      <c r="X38" s="575" t="str">
        <f>+'Input 100D'!W38</f>
        <v/>
      </c>
      <c r="Y38" s="248"/>
      <c r="Z38" s="249" t="str">
        <f t="shared" si="0"/>
        <v/>
      </c>
      <c r="AA38" s="126"/>
      <c r="AB38" s="126"/>
      <c r="AC38" s="126"/>
      <c r="AD38" s="126"/>
      <c r="AE38" s="126"/>
    </row>
    <row r="39" spans="1:31" ht="21" x14ac:dyDescent="0.25">
      <c r="A39" s="231"/>
      <c r="B39" s="392">
        <v>36</v>
      </c>
      <c r="C39" s="393" t="e">
        <f>'Input 100D'!B39</f>
        <v>#REF!</v>
      </c>
      <c r="D39" s="393" t="e">
        <f>'Input 100D'!C39</f>
        <v>#REF!</v>
      </c>
      <c r="E39" s="571" t="e">
        <f>'Input 100D'!D39</f>
        <v>#REF!</v>
      </c>
      <c r="F39" s="572" t="str">
        <f>'Input 100D'!E39</f>
        <v/>
      </c>
      <c r="G39" s="572" t="str">
        <f>'Input 100D'!F39</f>
        <v/>
      </c>
      <c r="H39" s="573" t="str">
        <f>'Input 100D'!G39</f>
        <v/>
      </c>
      <c r="I39" s="573">
        <f>'Input 100D'!H39</f>
        <v>0</v>
      </c>
      <c r="J39" s="574">
        <f>'Input 100D'!I39</f>
        <v>0</v>
      </c>
      <c r="K39" s="574">
        <f>'Input 100D'!J39</f>
        <v>0</v>
      </c>
      <c r="L39" s="574">
        <f>'Input 100D'!K39</f>
        <v>0</v>
      </c>
      <c r="M39" s="575" t="str">
        <f>'Input 100D'!L39</f>
        <v/>
      </c>
      <c r="N39" s="248"/>
      <c r="O39" s="572" t="e">
        <f>+'Input 100D'!N39</f>
        <v>#REF!</v>
      </c>
      <c r="P39" s="572" t="e">
        <f>+'Input 100D'!O39</f>
        <v>#REF!</v>
      </c>
      <c r="Q39" s="572" t="e">
        <f>+'Input 100D'!P39</f>
        <v>#REF!</v>
      </c>
      <c r="R39" s="572" t="e">
        <f>+'Input 100D'!Q39</f>
        <v>#REF!</v>
      </c>
      <c r="S39" s="573" t="str">
        <f>+'Input 100D'!R39</f>
        <v>Yes</v>
      </c>
      <c r="T39" s="573">
        <f>+'Input 100D'!S39</f>
        <v>0</v>
      </c>
      <c r="U39" s="574">
        <f>+'Input 100D'!T39</f>
        <v>0</v>
      </c>
      <c r="V39" s="574">
        <f>+'Input 100D'!U39</f>
        <v>0</v>
      </c>
      <c r="W39" s="574">
        <f>+'Input 100D'!V39</f>
        <v>0</v>
      </c>
      <c r="X39" s="575" t="str">
        <f>+'Input 100D'!W39</f>
        <v/>
      </c>
      <c r="Y39" s="248"/>
      <c r="Z39" s="249" t="str">
        <f t="shared" si="0"/>
        <v/>
      </c>
      <c r="AA39" s="126"/>
      <c r="AB39" s="126"/>
      <c r="AC39" s="126"/>
      <c r="AD39" s="126"/>
      <c r="AE39" s="126"/>
    </row>
    <row r="40" spans="1:31" ht="21" x14ac:dyDescent="0.25">
      <c r="A40" s="231"/>
      <c r="B40" s="392">
        <v>37</v>
      </c>
      <c r="C40" s="393" t="e">
        <f>'Input 100D'!B40</f>
        <v>#REF!</v>
      </c>
      <c r="D40" s="393" t="e">
        <f>'Input 100D'!C40</f>
        <v>#REF!</v>
      </c>
      <c r="E40" s="571" t="e">
        <f>'Input 100D'!D40</f>
        <v>#REF!</v>
      </c>
      <c r="F40" s="572" t="str">
        <f>'Input 100D'!E40</f>
        <v/>
      </c>
      <c r="G40" s="572" t="str">
        <f>'Input 100D'!F40</f>
        <v/>
      </c>
      <c r="H40" s="573" t="str">
        <f>'Input 100D'!G40</f>
        <v/>
      </c>
      <c r="I40" s="573">
        <f>'Input 100D'!H40</f>
        <v>0</v>
      </c>
      <c r="J40" s="574">
        <f>'Input 100D'!I40</f>
        <v>0</v>
      </c>
      <c r="K40" s="574">
        <f>'Input 100D'!J40</f>
        <v>0</v>
      </c>
      <c r="L40" s="574">
        <f>'Input 100D'!K40</f>
        <v>0</v>
      </c>
      <c r="M40" s="575" t="str">
        <f>'Input 100D'!L40</f>
        <v/>
      </c>
      <c r="N40" s="248"/>
      <c r="O40" s="572" t="e">
        <f>+'Input 100D'!N40</f>
        <v>#REF!</v>
      </c>
      <c r="P40" s="572" t="e">
        <f>+'Input 100D'!O40</f>
        <v>#REF!</v>
      </c>
      <c r="Q40" s="572" t="e">
        <f>+'Input 100D'!P40</f>
        <v>#REF!</v>
      </c>
      <c r="R40" s="572" t="e">
        <f>+'Input 100D'!Q40</f>
        <v>#REF!</v>
      </c>
      <c r="S40" s="573" t="str">
        <f>+'Input 100D'!R40</f>
        <v>Yes</v>
      </c>
      <c r="T40" s="573">
        <f>+'Input 100D'!S40</f>
        <v>0</v>
      </c>
      <c r="U40" s="574">
        <f>+'Input 100D'!T40</f>
        <v>0</v>
      </c>
      <c r="V40" s="574">
        <f>+'Input 100D'!U40</f>
        <v>0</v>
      </c>
      <c r="W40" s="574">
        <f>+'Input 100D'!V40</f>
        <v>0</v>
      </c>
      <c r="X40" s="575" t="str">
        <f>+'Input 100D'!W40</f>
        <v/>
      </c>
      <c r="Y40" s="248"/>
      <c r="Z40" s="249" t="str">
        <f t="shared" si="0"/>
        <v/>
      </c>
      <c r="AA40" s="126"/>
      <c r="AB40" s="126"/>
      <c r="AC40" s="126"/>
      <c r="AD40" s="126"/>
      <c r="AE40" s="126"/>
    </row>
    <row r="41" spans="1:31" ht="21" x14ac:dyDescent="0.25">
      <c r="A41" s="231"/>
      <c r="B41" s="392">
        <v>38</v>
      </c>
      <c r="C41" s="393" t="e">
        <f>'Input 100D'!B41</f>
        <v>#REF!</v>
      </c>
      <c r="D41" s="393" t="e">
        <f>'Input 100D'!C41</f>
        <v>#REF!</v>
      </c>
      <c r="E41" s="571" t="e">
        <f>'Input 100D'!D41</f>
        <v>#REF!</v>
      </c>
      <c r="F41" s="572" t="str">
        <f>'Input 100D'!E41</f>
        <v/>
      </c>
      <c r="G41" s="572" t="str">
        <f>'Input 100D'!F41</f>
        <v/>
      </c>
      <c r="H41" s="573" t="str">
        <f>'Input 100D'!G41</f>
        <v/>
      </c>
      <c r="I41" s="573">
        <f>'Input 100D'!H41</f>
        <v>0</v>
      </c>
      <c r="J41" s="574">
        <f>'Input 100D'!I41</f>
        <v>0</v>
      </c>
      <c r="K41" s="574">
        <f>'Input 100D'!J41</f>
        <v>0</v>
      </c>
      <c r="L41" s="574">
        <f>'Input 100D'!K41</f>
        <v>0</v>
      </c>
      <c r="M41" s="575" t="str">
        <f>'Input 100D'!L41</f>
        <v/>
      </c>
      <c r="N41" s="248"/>
      <c r="O41" s="572" t="e">
        <f>+'Input 100D'!N41</f>
        <v>#REF!</v>
      </c>
      <c r="P41" s="572" t="e">
        <f>+'Input 100D'!O41</f>
        <v>#REF!</v>
      </c>
      <c r="Q41" s="572" t="e">
        <f>+'Input 100D'!P41</f>
        <v>#REF!</v>
      </c>
      <c r="R41" s="572" t="e">
        <f>+'Input 100D'!Q41</f>
        <v>#REF!</v>
      </c>
      <c r="S41" s="573" t="str">
        <f>+'Input 100D'!R41</f>
        <v>Yes</v>
      </c>
      <c r="T41" s="573">
        <f>+'Input 100D'!S41</f>
        <v>0</v>
      </c>
      <c r="U41" s="574">
        <f>+'Input 100D'!T41</f>
        <v>0</v>
      </c>
      <c r="V41" s="574">
        <f>+'Input 100D'!U41</f>
        <v>0</v>
      </c>
      <c r="W41" s="574">
        <f>+'Input 100D'!V41</f>
        <v>0</v>
      </c>
      <c r="X41" s="575" t="str">
        <f>+'Input 100D'!W41</f>
        <v/>
      </c>
      <c r="Y41" s="248"/>
      <c r="Z41" s="249" t="str">
        <f t="shared" si="0"/>
        <v/>
      </c>
      <c r="AA41" s="126"/>
      <c r="AB41" s="126"/>
      <c r="AC41" s="126"/>
      <c r="AD41" s="126"/>
      <c r="AE41" s="126"/>
    </row>
    <row r="42" spans="1:31" ht="21" x14ac:dyDescent="0.25">
      <c r="A42" s="231"/>
      <c r="B42" s="392">
        <v>39</v>
      </c>
      <c r="C42" s="393" t="e">
        <f>'Input 100D'!B42</f>
        <v>#REF!</v>
      </c>
      <c r="D42" s="393" t="e">
        <f>'Input 100D'!C42</f>
        <v>#REF!</v>
      </c>
      <c r="E42" s="571" t="e">
        <f>'Input 100D'!D42</f>
        <v>#REF!</v>
      </c>
      <c r="F42" s="572" t="str">
        <f>'Input 100D'!E42</f>
        <v/>
      </c>
      <c r="G42" s="572" t="str">
        <f>'Input 100D'!F42</f>
        <v/>
      </c>
      <c r="H42" s="573" t="str">
        <f>'Input 100D'!G42</f>
        <v/>
      </c>
      <c r="I42" s="573">
        <f>'Input 100D'!H42</f>
        <v>0</v>
      </c>
      <c r="J42" s="574">
        <f>'Input 100D'!I42</f>
        <v>0</v>
      </c>
      <c r="K42" s="574">
        <f>'Input 100D'!J42</f>
        <v>0</v>
      </c>
      <c r="L42" s="574">
        <f>'Input 100D'!K42</f>
        <v>0</v>
      </c>
      <c r="M42" s="575" t="str">
        <f>'Input 100D'!L42</f>
        <v/>
      </c>
      <c r="N42" s="248"/>
      <c r="O42" s="572" t="e">
        <f>+'Input 100D'!N42</f>
        <v>#REF!</v>
      </c>
      <c r="P42" s="572" t="e">
        <f>+'Input 100D'!O42</f>
        <v>#REF!</v>
      </c>
      <c r="Q42" s="572" t="e">
        <f>+'Input 100D'!P42</f>
        <v>#REF!</v>
      </c>
      <c r="R42" s="572" t="e">
        <f>+'Input 100D'!Q42</f>
        <v>#REF!</v>
      </c>
      <c r="S42" s="573" t="str">
        <f>+'Input 100D'!R42</f>
        <v>Yes</v>
      </c>
      <c r="T42" s="573">
        <f>+'Input 100D'!S42</f>
        <v>0</v>
      </c>
      <c r="U42" s="574">
        <f>+'Input 100D'!T42</f>
        <v>0</v>
      </c>
      <c r="V42" s="574">
        <f>+'Input 100D'!U42</f>
        <v>0</v>
      </c>
      <c r="W42" s="574">
        <f>+'Input 100D'!V42</f>
        <v>0</v>
      </c>
      <c r="X42" s="575" t="str">
        <f>+'Input 100D'!W42</f>
        <v/>
      </c>
      <c r="Y42" s="248"/>
      <c r="Z42" s="249" t="str">
        <f t="shared" si="0"/>
        <v/>
      </c>
      <c r="AA42" s="126"/>
      <c r="AB42" s="126"/>
      <c r="AC42" s="126"/>
      <c r="AD42" s="126"/>
      <c r="AE42" s="126"/>
    </row>
    <row r="43" spans="1:31" ht="21" x14ac:dyDescent="0.25">
      <c r="A43" s="231"/>
      <c r="B43" s="392">
        <v>40</v>
      </c>
      <c r="C43" s="393" t="e">
        <f>'Input 100D'!B43</f>
        <v>#REF!</v>
      </c>
      <c r="D43" s="393" t="e">
        <f>'Input 100D'!C43</f>
        <v>#REF!</v>
      </c>
      <c r="E43" s="571" t="e">
        <f>'Input 100D'!D43</f>
        <v>#REF!</v>
      </c>
      <c r="F43" s="572" t="str">
        <f>'Input 100D'!E43</f>
        <v/>
      </c>
      <c r="G43" s="572" t="str">
        <f>'Input 100D'!F43</f>
        <v/>
      </c>
      <c r="H43" s="573" t="str">
        <f>'Input 100D'!G43</f>
        <v/>
      </c>
      <c r="I43" s="573">
        <f>'Input 100D'!H43</f>
        <v>0</v>
      </c>
      <c r="J43" s="574">
        <f>'Input 100D'!I43</f>
        <v>0</v>
      </c>
      <c r="K43" s="574">
        <f>'Input 100D'!J43</f>
        <v>0</v>
      </c>
      <c r="L43" s="574">
        <f>'Input 100D'!K43</f>
        <v>0</v>
      </c>
      <c r="M43" s="575" t="str">
        <f>'Input 100D'!L43</f>
        <v/>
      </c>
      <c r="N43" s="248"/>
      <c r="O43" s="572" t="e">
        <f>+'Input 100D'!N43</f>
        <v>#REF!</v>
      </c>
      <c r="P43" s="572" t="e">
        <f>+'Input 100D'!O43</f>
        <v>#REF!</v>
      </c>
      <c r="Q43" s="572" t="e">
        <f>+'Input 100D'!P43</f>
        <v>#REF!</v>
      </c>
      <c r="R43" s="572" t="e">
        <f>+'Input 100D'!Q43</f>
        <v>#REF!</v>
      </c>
      <c r="S43" s="573" t="str">
        <f>+'Input 100D'!R43</f>
        <v>Yes</v>
      </c>
      <c r="T43" s="573">
        <f>+'Input 100D'!S43</f>
        <v>0</v>
      </c>
      <c r="U43" s="574">
        <f>+'Input 100D'!T43</f>
        <v>0</v>
      </c>
      <c r="V43" s="574">
        <f>+'Input 100D'!U43</f>
        <v>0</v>
      </c>
      <c r="W43" s="574">
        <f>+'Input 100D'!V43</f>
        <v>0</v>
      </c>
      <c r="X43" s="575" t="str">
        <f>+'Input 100D'!W43</f>
        <v/>
      </c>
      <c r="Y43" s="248"/>
      <c r="Z43" s="249" t="str">
        <f t="shared" si="0"/>
        <v/>
      </c>
      <c r="AA43" s="126"/>
      <c r="AB43" s="126"/>
      <c r="AC43" s="126"/>
      <c r="AD43" s="126"/>
      <c r="AE43" s="126"/>
    </row>
    <row r="44" spans="1:31" ht="21" x14ac:dyDescent="0.25">
      <c r="A44" s="231"/>
      <c r="B44" s="392">
        <v>41</v>
      </c>
      <c r="C44" s="393" t="e">
        <f>'Input 100D'!B44</f>
        <v>#REF!</v>
      </c>
      <c r="D44" s="393" t="e">
        <f>'Input 100D'!C44</f>
        <v>#REF!</v>
      </c>
      <c r="E44" s="571" t="e">
        <f>'Input 100D'!D44</f>
        <v>#REF!</v>
      </c>
      <c r="F44" s="572" t="str">
        <f>'Input 100D'!E44</f>
        <v/>
      </c>
      <c r="G44" s="572" t="str">
        <f>'Input 100D'!F44</f>
        <v/>
      </c>
      <c r="H44" s="573" t="str">
        <f>'Input 100D'!G44</f>
        <v/>
      </c>
      <c r="I44" s="573">
        <f>'Input 100D'!H44</f>
        <v>0</v>
      </c>
      <c r="J44" s="574">
        <f>'Input 100D'!I44</f>
        <v>0</v>
      </c>
      <c r="K44" s="574">
        <f>'Input 100D'!J44</f>
        <v>0</v>
      </c>
      <c r="L44" s="574">
        <f>'Input 100D'!K44</f>
        <v>0</v>
      </c>
      <c r="M44" s="575" t="str">
        <f>'Input 100D'!L44</f>
        <v/>
      </c>
      <c r="N44" s="248"/>
      <c r="O44" s="572" t="e">
        <f>+'Input 100D'!N44</f>
        <v>#REF!</v>
      </c>
      <c r="P44" s="572" t="e">
        <f>+'Input 100D'!O44</f>
        <v>#REF!</v>
      </c>
      <c r="Q44" s="572" t="e">
        <f>+'Input 100D'!P44</f>
        <v>#REF!</v>
      </c>
      <c r="R44" s="572" t="e">
        <f>+'Input 100D'!Q44</f>
        <v>#REF!</v>
      </c>
      <c r="S44" s="573" t="str">
        <f>+'Input 100D'!R44</f>
        <v>Yes</v>
      </c>
      <c r="T44" s="573">
        <f>+'Input 100D'!S44</f>
        <v>0</v>
      </c>
      <c r="U44" s="574">
        <f>+'Input 100D'!T44</f>
        <v>0</v>
      </c>
      <c r="V44" s="574">
        <f>+'Input 100D'!U44</f>
        <v>0</v>
      </c>
      <c r="W44" s="574">
        <f>+'Input 100D'!V44</f>
        <v>0</v>
      </c>
      <c r="X44" s="575" t="str">
        <f>+'Input 100D'!W44</f>
        <v/>
      </c>
      <c r="Y44" s="248"/>
      <c r="Z44" s="249" t="str">
        <f t="shared" si="0"/>
        <v/>
      </c>
      <c r="AA44" s="126"/>
      <c r="AB44" s="126"/>
      <c r="AC44" s="126"/>
      <c r="AD44" s="126"/>
      <c r="AE44" s="126"/>
    </row>
    <row r="45" spans="1:31" ht="21" x14ac:dyDescent="0.25">
      <c r="A45" s="231"/>
      <c r="B45" s="392">
        <v>42</v>
      </c>
      <c r="C45" s="393" t="e">
        <f>'Input 100D'!B45</f>
        <v>#REF!</v>
      </c>
      <c r="D45" s="393" t="e">
        <f>'Input 100D'!C45</f>
        <v>#REF!</v>
      </c>
      <c r="E45" s="571" t="e">
        <f>'Input 100D'!D45</f>
        <v>#REF!</v>
      </c>
      <c r="F45" s="572" t="str">
        <f>'Input 100D'!E45</f>
        <v/>
      </c>
      <c r="G45" s="572" t="str">
        <f>'Input 100D'!F45</f>
        <v/>
      </c>
      <c r="H45" s="573" t="str">
        <f>'Input 100D'!G45</f>
        <v/>
      </c>
      <c r="I45" s="573">
        <f>'Input 100D'!H45</f>
        <v>0</v>
      </c>
      <c r="J45" s="574">
        <f>'Input 100D'!I45</f>
        <v>0</v>
      </c>
      <c r="K45" s="574">
        <f>'Input 100D'!J45</f>
        <v>0</v>
      </c>
      <c r="L45" s="574">
        <f>'Input 100D'!K45</f>
        <v>0</v>
      </c>
      <c r="M45" s="575" t="str">
        <f>'Input 100D'!L45</f>
        <v/>
      </c>
      <c r="N45" s="248"/>
      <c r="O45" s="572" t="e">
        <f>+'Input 100D'!N45</f>
        <v>#REF!</v>
      </c>
      <c r="P45" s="572" t="e">
        <f>+'Input 100D'!O45</f>
        <v>#REF!</v>
      </c>
      <c r="Q45" s="572" t="e">
        <f>+'Input 100D'!P45</f>
        <v>#REF!</v>
      </c>
      <c r="R45" s="572" t="e">
        <f>+'Input 100D'!Q45</f>
        <v>#REF!</v>
      </c>
      <c r="S45" s="573" t="str">
        <f>+'Input 100D'!R45</f>
        <v>Yes</v>
      </c>
      <c r="T45" s="573">
        <f>+'Input 100D'!S45</f>
        <v>0</v>
      </c>
      <c r="U45" s="574">
        <f>+'Input 100D'!T45</f>
        <v>0</v>
      </c>
      <c r="V45" s="574">
        <f>+'Input 100D'!U45</f>
        <v>0</v>
      </c>
      <c r="W45" s="574">
        <f>+'Input 100D'!V45</f>
        <v>0</v>
      </c>
      <c r="X45" s="575" t="str">
        <f>+'Input 100D'!W45</f>
        <v/>
      </c>
      <c r="Y45" s="248"/>
      <c r="Z45" s="249" t="str">
        <f t="shared" si="0"/>
        <v/>
      </c>
      <c r="AA45" s="126"/>
      <c r="AB45" s="126"/>
      <c r="AC45" s="126"/>
      <c r="AD45" s="126"/>
      <c r="AE45" s="126"/>
    </row>
    <row r="46" spans="1:31" ht="21" x14ac:dyDescent="0.25">
      <c r="A46" s="231"/>
      <c r="B46" s="392">
        <v>43</v>
      </c>
      <c r="C46" s="393" t="e">
        <f>'Input 100D'!B46</f>
        <v>#REF!</v>
      </c>
      <c r="D46" s="393" t="e">
        <f>'Input 100D'!C46</f>
        <v>#REF!</v>
      </c>
      <c r="E46" s="571" t="e">
        <f>'Input 100D'!D46</f>
        <v>#REF!</v>
      </c>
      <c r="F46" s="572" t="str">
        <f>'Input 100D'!E46</f>
        <v/>
      </c>
      <c r="G46" s="572" t="str">
        <f>'Input 100D'!F46</f>
        <v/>
      </c>
      <c r="H46" s="573" t="str">
        <f>'Input 100D'!G46</f>
        <v/>
      </c>
      <c r="I46" s="573">
        <f>'Input 100D'!H46</f>
        <v>0</v>
      </c>
      <c r="J46" s="574">
        <f>'Input 100D'!I46</f>
        <v>0</v>
      </c>
      <c r="K46" s="574">
        <f>'Input 100D'!J46</f>
        <v>0</v>
      </c>
      <c r="L46" s="574">
        <f>'Input 100D'!K46</f>
        <v>0</v>
      </c>
      <c r="M46" s="575" t="str">
        <f>'Input 100D'!L46</f>
        <v/>
      </c>
      <c r="N46" s="248"/>
      <c r="O46" s="572" t="e">
        <f>+'Input 100D'!N46</f>
        <v>#REF!</v>
      </c>
      <c r="P46" s="572" t="e">
        <f>+'Input 100D'!O46</f>
        <v>#REF!</v>
      </c>
      <c r="Q46" s="572" t="e">
        <f>+'Input 100D'!P46</f>
        <v>#REF!</v>
      </c>
      <c r="R46" s="572" t="e">
        <f>+'Input 100D'!Q46</f>
        <v>#REF!</v>
      </c>
      <c r="S46" s="573" t="str">
        <f>+'Input 100D'!R46</f>
        <v>Yes</v>
      </c>
      <c r="T46" s="573">
        <f>+'Input 100D'!S46</f>
        <v>0</v>
      </c>
      <c r="U46" s="574">
        <f>+'Input 100D'!T46</f>
        <v>0</v>
      </c>
      <c r="V46" s="574">
        <f>+'Input 100D'!U46</f>
        <v>0</v>
      </c>
      <c r="W46" s="574">
        <f>+'Input 100D'!V46</f>
        <v>0</v>
      </c>
      <c r="X46" s="575" t="str">
        <f>+'Input 100D'!W46</f>
        <v/>
      </c>
      <c r="Y46" s="248"/>
      <c r="Z46" s="249" t="str">
        <f t="shared" si="0"/>
        <v/>
      </c>
      <c r="AA46" s="126"/>
      <c r="AB46" s="126"/>
      <c r="AC46" s="126"/>
      <c r="AD46" s="126"/>
      <c r="AE46" s="126"/>
    </row>
    <row r="47" spans="1:31" ht="21" x14ac:dyDescent="0.25">
      <c r="A47" s="231"/>
      <c r="B47" s="392">
        <v>44</v>
      </c>
      <c r="C47" s="393" t="e">
        <f>'Input 100D'!B47</f>
        <v>#REF!</v>
      </c>
      <c r="D47" s="393" t="e">
        <f>'Input 100D'!C47</f>
        <v>#REF!</v>
      </c>
      <c r="E47" s="571" t="e">
        <f>'Input 100D'!D47</f>
        <v>#REF!</v>
      </c>
      <c r="F47" s="572" t="str">
        <f>'Input 100D'!E47</f>
        <v/>
      </c>
      <c r="G47" s="572" t="str">
        <f>'Input 100D'!F47</f>
        <v/>
      </c>
      <c r="H47" s="573" t="str">
        <f>'Input 100D'!G47</f>
        <v/>
      </c>
      <c r="I47" s="573">
        <f>'Input 100D'!H47</f>
        <v>0</v>
      </c>
      <c r="J47" s="574">
        <f>'Input 100D'!I47</f>
        <v>0</v>
      </c>
      <c r="K47" s="574">
        <f>'Input 100D'!J47</f>
        <v>0</v>
      </c>
      <c r="L47" s="574">
        <f>'Input 100D'!K47</f>
        <v>0</v>
      </c>
      <c r="M47" s="575" t="str">
        <f>'Input 100D'!L47</f>
        <v/>
      </c>
      <c r="N47" s="248"/>
      <c r="O47" s="572" t="e">
        <f>+'Input 100D'!N47</f>
        <v>#REF!</v>
      </c>
      <c r="P47" s="572" t="e">
        <f>+'Input 100D'!O47</f>
        <v>#REF!</v>
      </c>
      <c r="Q47" s="572" t="e">
        <f>+'Input 100D'!P47</f>
        <v>#REF!</v>
      </c>
      <c r="R47" s="572" t="e">
        <f>+'Input 100D'!Q47</f>
        <v>#REF!</v>
      </c>
      <c r="S47" s="573" t="str">
        <f>+'Input 100D'!R47</f>
        <v>Yes</v>
      </c>
      <c r="T47" s="573">
        <f>+'Input 100D'!S47</f>
        <v>0</v>
      </c>
      <c r="U47" s="574">
        <f>+'Input 100D'!T47</f>
        <v>0</v>
      </c>
      <c r="V47" s="574">
        <f>+'Input 100D'!U47</f>
        <v>0</v>
      </c>
      <c r="W47" s="574">
        <f>+'Input 100D'!V47</f>
        <v>0</v>
      </c>
      <c r="X47" s="575" t="str">
        <f>+'Input 100D'!W47</f>
        <v/>
      </c>
      <c r="Y47" s="248"/>
      <c r="Z47" s="249" t="str">
        <f t="shared" si="0"/>
        <v/>
      </c>
      <c r="AA47" s="126"/>
      <c r="AB47" s="126"/>
      <c r="AC47" s="126"/>
      <c r="AD47" s="126"/>
      <c r="AE47" s="126"/>
    </row>
    <row r="48" spans="1:31" ht="21" x14ac:dyDescent="0.25">
      <c r="A48" s="231"/>
      <c r="B48" s="392">
        <v>45</v>
      </c>
      <c r="C48" s="393" t="e">
        <f>'Input 100D'!B48</f>
        <v>#REF!</v>
      </c>
      <c r="D48" s="393" t="e">
        <f>'Input 100D'!C48</f>
        <v>#REF!</v>
      </c>
      <c r="E48" s="571" t="e">
        <f>'Input 100D'!D48</f>
        <v>#REF!</v>
      </c>
      <c r="F48" s="572" t="str">
        <f>'Input 100D'!E48</f>
        <v/>
      </c>
      <c r="G48" s="572" t="str">
        <f>'Input 100D'!F48</f>
        <v/>
      </c>
      <c r="H48" s="573" t="str">
        <f>'Input 100D'!G48</f>
        <v/>
      </c>
      <c r="I48" s="573">
        <f>'Input 100D'!H48</f>
        <v>0</v>
      </c>
      <c r="J48" s="574">
        <f>'Input 100D'!I48</f>
        <v>0</v>
      </c>
      <c r="K48" s="574">
        <f>'Input 100D'!J48</f>
        <v>0</v>
      </c>
      <c r="L48" s="574">
        <f>'Input 100D'!K48</f>
        <v>0</v>
      </c>
      <c r="M48" s="575" t="str">
        <f>'Input 100D'!L48</f>
        <v/>
      </c>
      <c r="N48" s="248"/>
      <c r="O48" s="572" t="e">
        <f>+'Input 100D'!N48</f>
        <v>#REF!</v>
      </c>
      <c r="P48" s="572" t="e">
        <f>+'Input 100D'!O48</f>
        <v>#REF!</v>
      </c>
      <c r="Q48" s="572" t="e">
        <f>+'Input 100D'!P48</f>
        <v>#REF!</v>
      </c>
      <c r="R48" s="572" t="e">
        <f>+'Input 100D'!Q48</f>
        <v>#REF!</v>
      </c>
      <c r="S48" s="573" t="str">
        <f>+'Input 100D'!R48</f>
        <v>Yes</v>
      </c>
      <c r="T48" s="573">
        <f>+'Input 100D'!S48</f>
        <v>0</v>
      </c>
      <c r="U48" s="574">
        <f>+'Input 100D'!T48</f>
        <v>0</v>
      </c>
      <c r="V48" s="574">
        <f>+'Input 100D'!U48</f>
        <v>0</v>
      </c>
      <c r="W48" s="574">
        <f>+'Input 100D'!V48</f>
        <v>0</v>
      </c>
      <c r="X48" s="575" t="str">
        <f>+'Input 100D'!W48</f>
        <v/>
      </c>
      <c r="Y48" s="248"/>
      <c r="Z48" s="249" t="str">
        <f t="shared" si="0"/>
        <v/>
      </c>
      <c r="AA48" s="126"/>
      <c r="AB48" s="126"/>
      <c r="AC48" s="126"/>
      <c r="AD48" s="126"/>
      <c r="AE48" s="126"/>
    </row>
    <row r="49" spans="1:31" ht="21" x14ac:dyDescent="0.25">
      <c r="A49" s="231"/>
      <c r="B49" s="392">
        <v>46</v>
      </c>
      <c r="C49" s="393" t="e">
        <f>'Input 100D'!B49</f>
        <v>#REF!</v>
      </c>
      <c r="D49" s="393" t="e">
        <f>'Input 100D'!C49</f>
        <v>#REF!</v>
      </c>
      <c r="E49" s="571" t="e">
        <f>'Input 100D'!D49</f>
        <v>#REF!</v>
      </c>
      <c r="F49" s="572" t="str">
        <f>'Input 100D'!E49</f>
        <v/>
      </c>
      <c r="G49" s="572" t="str">
        <f>'Input 100D'!F49</f>
        <v/>
      </c>
      <c r="H49" s="573" t="str">
        <f>'Input 100D'!G49</f>
        <v/>
      </c>
      <c r="I49" s="573">
        <f>'Input 100D'!H49</f>
        <v>0</v>
      </c>
      <c r="J49" s="574">
        <f>'Input 100D'!I49</f>
        <v>0</v>
      </c>
      <c r="K49" s="574">
        <f>'Input 100D'!J49</f>
        <v>0</v>
      </c>
      <c r="L49" s="574">
        <f>'Input 100D'!K49</f>
        <v>0</v>
      </c>
      <c r="M49" s="575" t="str">
        <f>'Input 100D'!L49</f>
        <v/>
      </c>
      <c r="N49" s="248"/>
      <c r="O49" s="572" t="e">
        <f>+'Input 100D'!N49</f>
        <v>#REF!</v>
      </c>
      <c r="P49" s="572" t="e">
        <f>+'Input 100D'!O49</f>
        <v>#REF!</v>
      </c>
      <c r="Q49" s="572" t="e">
        <f>+'Input 100D'!P49</f>
        <v>#REF!</v>
      </c>
      <c r="R49" s="572" t="e">
        <f>+'Input 100D'!Q49</f>
        <v>#REF!</v>
      </c>
      <c r="S49" s="573" t="str">
        <f>+'Input 100D'!R49</f>
        <v>Yes</v>
      </c>
      <c r="T49" s="573">
        <f>+'Input 100D'!S49</f>
        <v>0</v>
      </c>
      <c r="U49" s="574">
        <f>+'Input 100D'!T49</f>
        <v>0</v>
      </c>
      <c r="V49" s="574">
        <f>+'Input 100D'!U49</f>
        <v>0</v>
      </c>
      <c r="W49" s="574">
        <f>+'Input 100D'!V49</f>
        <v>0</v>
      </c>
      <c r="X49" s="575" t="str">
        <f>+'Input 100D'!W49</f>
        <v/>
      </c>
      <c r="Y49" s="248"/>
      <c r="Z49" s="249" t="str">
        <f t="shared" si="0"/>
        <v/>
      </c>
      <c r="AA49" s="126"/>
      <c r="AB49" s="126"/>
      <c r="AC49" s="126"/>
      <c r="AD49" s="126"/>
      <c r="AE49" s="126"/>
    </row>
    <row r="50" spans="1:31" ht="21" x14ac:dyDescent="0.25">
      <c r="A50" s="231"/>
      <c r="B50" s="392">
        <v>47</v>
      </c>
      <c r="C50" s="393" t="e">
        <f>'Input 100D'!B50</f>
        <v>#REF!</v>
      </c>
      <c r="D50" s="393" t="e">
        <f>'Input 100D'!C50</f>
        <v>#REF!</v>
      </c>
      <c r="E50" s="571" t="e">
        <f>'Input 100D'!D50</f>
        <v>#REF!</v>
      </c>
      <c r="F50" s="572" t="str">
        <f>'Input 100D'!E50</f>
        <v/>
      </c>
      <c r="G50" s="572" t="str">
        <f>'Input 100D'!F50</f>
        <v/>
      </c>
      <c r="H50" s="573" t="str">
        <f>'Input 100D'!G50</f>
        <v/>
      </c>
      <c r="I50" s="573">
        <f>'Input 100D'!H50</f>
        <v>0</v>
      </c>
      <c r="J50" s="574">
        <f>'Input 100D'!I50</f>
        <v>0</v>
      </c>
      <c r="K50" s="574">
        <f>'Input 100D'!J50</f>
        <v>0</v>
      </c>
      <c r="L50" s="574">
        <f>'Input 100D'!K50</f>
        <v>0</v>
      </c>
      <c r="M50" s="575" t="str">
        <f>'Input 100D'!L50</f>
        <v/>
      </c>
      <c r="N50" s="248"/>
      <c r="O50" s="572" t="e">
        <f>+'Input 100D'!N50</f>
        <v>#REF!</v>
      </c>
      <c r="P50" s="572" t="e">
        <f>+'Input 100D'!O50</f>
        <v>#REF!</v>
      </c>
      <c r="Q50" s="572" t="e">
        <f>+'Input 100D'!P50</f>
        <v>#REF!</v>
      </c>
      <c r="R50" s="572" t="e">
        <f>+'Input 100D'!Q50</f>
        <v>#REF!</v>
      </c>
      <c r="S50" s="573" t="str">
        <f>+'Input 100D'!R50</f>
        <v>Yes</v>
      </c>
      <c r="T50" s="573">
        <f>+'Input 100D'!S50</f>
        <v>0</v>
      </c>
      <c r="U50" s="574">
        <f>+'Input 100D'!T50</f>
        <v>0</v>
      </c>
      <c r="V50" s="574">
        <f>+'Input 100D'!U50</f>
        <v>0</v>
      </c>
      <c r="W50" s="574">
        <f>+'Input 100D'!V50</f>
        <v>0</v>
      </c>
      <c r="X50" s="575" t="str">
        <f>+'Input 100D'!W50</f>
        <v/>
      </c>
      <c r="Y50" s="248"/>
      <c r="Z50" s="249" t="str">
        <f t="shared" si="0"/>
        <v/>
      </c>
      <c r="AA50" s="126"/>
      <c r="AB50" s="126"/>
      <c r="AC50" s="126"/>
      <c r="AD50" s="126"/>
      <c r="AE50" s="126"/>
    </row>
    <row r="51" spans="1:31" ht="21" x14ac:dyDescent="0.25">
      <c r="A51" s="231"/>
      <c r="B51" s="392">
        <v>48</v>
      </c>
      <c r="C51" s="393" t="e">
        <f>'Input 100D'!B51</f>
        <v>#REF!</v>
      </c>
      <c r="D51" s="393" t="e">
        <f>'Input 100D'!C51</f>
        <v>#REF!</v>
      </c>
      <c r="E51" s="571" t="e">
        <f>'Input 100D'!D51</f>
        <v>#REF!</v>
      </c>
      <c r="F51" s="572" t="str">
        <f>'Input 100D'!E51</f>
        <v/>
      </c>
      <c r="G51" s="572" t="str">
        <f>'Input 100D'!F51</f>
        <v/>
      </c>
      <c r="H51" s="573" t="str">
        <f>'Input 100D'!G51</f>
        <v/>
      </c>
      <c r="I51" s="573">
        <f>'Input 100D'!H51</f>
        <v>0</v>
      </c>
      <c r="J51" s="574">
        <f>'Input 100D'!I51</f>
        <v>0</v>
      </c>
      <c r="K51" s="574">
        <f>'Input 100D'!J51</f>
        <v>0</v>
      </c>
      <c r="L51" s="574">
        <f>'Input 100D'!K51</f>
        <v>0</v>
      </c>
      <c r="M51" s="575" t="str">
        <f>'Input 100D'!L51</f>
        <v/>
      </c>
      <c r="N51" s="248"/>
      <c r="O51" s="572" t="e">
        <f>+'Input 100D'!N51</f>
        <v>#REF!</v>
      </c>
      <c r="P51" s="572" t="e">
        <f>+'Input 100D'!O51</f>
        <v>#REF!</v>
      </c>
      <c r="Q51" s="572" t="e">
        <f>+'Input 100D'!P51</f>
        <v>#REF!</v>
      </c>
      <c r="R51" s="572" t="e">
        <f>+'Input 100D'!Q51</f>
        <v>#REF!</v>
      </c>
      <c r="S51" s="573" t="str">
        <f>+'Input 100D'!R51</f>
        <v>Yes</v>
      </c>
      <c r="T51" s="573">
        <f>+'Input 100D'!S51</f>
        <v>0</v>
      </c>
      <c r="U51" s="574">
        <f>+'Input 100D'!T51</f>
        <v>0</v>
      </c>
      <c r="V51" s="574">
        <f>+'Input 100D'!U51</f>
        <v>0</v>
      </c>
      <c r="W51" s="574">
        <f>+'Input 100D'!V51</f>
        <v>0</v>
      </c>
      <c r="X51" s="575" t="str">
        <f>+'Input 100D'!W51</f>
        <v/>
      </c>
      <c r="Y51" s="248"/>
      <c r="Z51" s="249" t="str">
        <f t="shared" si="0"/>
        <v/>
      </c>
      <c r="AA51" s="126"/>
      <c r="AB51" s="126"/>
      <c r="AC51" s="126"/>
      <c r="AD51" s="126"/>
      <c r="AE51" s="126"/>
    </row>
    <row r="52" spans="1:31" ht="21" x14ac:dyDescent="0.25">
      <c r="A52" s="231"/>
      <c r="B52" s="392">
        <v>49</v>
      </c>
      <c r="C52" s="393" t="e">
        <f>'Input 100D'!B52</f>
        <v>#REF!</v>
      </c>
      <c r="D52" s="393" t="e">
        <f>'Input 100D'!C52</f>
        <v>#REF!</v>
      </c>
      <c r="E52" s="571" t="e">
        <f>'Input 100D'!D52</f>
        <v>#REF!</v>
      </c>
      <c r="F52" s="572" t="str">
        <f>'Input 100D'!E52</f>
        <v/>
      </c>
      <c r="G52" s="572" t="str">
        <f>'Input 100D'!F52</f>
        <v/>
      </c>
      <c r="H52" s="573" t="str">
        <f>'Input 100D'!G52</f>
        <v/>
      </c>
      <c r="I52" s="573">
        <f>'Input 100D'!H52</f>
        <v>0</v>
      </c>
      <c r="J52" s="574">
        <f>'Input 100D'!I52</f>
        <v>0</v>
      </c>
      <c r="K52" s="574">
        <f>'Input 100D'!J52</f>
        <v>0</v>
      </c>
      <c r="L52" s="574">
        <f>'Input 100D'!K52</f>
        <v>0</v>
      </c>
      <c r="M52" s="575" t="str">
        <f>'Input 100D'!L52</f>
        <v/>
      </c>
      <c r="N52" s="248"/>
      <c r="O52" s="572" t="e">
        <f>+'Input 100D'!N52</f>
        <v>#REF!</v>
      </c>
      <c r="P52" s="572" t="e">
        <f>+'Input 100D'!O52</f>
        <v>#REF!</v>
      </c>
      <c r="Q52" s="572" t="e">
        <f>+'Input 100D'!P52</f>
        <v>#REF!</v>
      </c>
      <c r="R52" s="572" t="e">
        <f>+'Input 100D'!Q52</f>
        <v>#REF!</v>
      </c>
      <c r="S52" s="573" t="str">
        <f>+'Input 100D'!R52</f>
        <v>Yes</v>
      </c>
      <c r="T52" s="573">
        <f>+'Input 100D'!S52</f>
        <v>0</v>
      </c>
      <c r="U52" s="574">
        <f>+'Input 100D'!T52</f>
        <v>0</v>
      </c>
      <c r="V52" s="574">
        <f>+'Input 100D'!U52</f>
        <v>0</v>
      </c>
      <c r="W52" s="574">
        <f>+'Input 100D'!V52</f>
        <v>0</v>
      </c>
      <c r="X52" s="575" t="str">
        <f>+'Input 100D'!W52</f>
        <v/>
      </c>
      <c r="Y52" s="248"/>
      <c r="Z52" s="249" t="str">
        <f t="shared" si="0"/>
        <v/>
      </c>
      <c r="AA52" s="126"/>
      <c r="AB52" s="126"/>
      <c r="AC52" s="126"/>
      <c r="AD52" s="126"/>
      <c r="AE52" s="126"/>
    </row>
    <row r="53" spans="1:31" ht="21" x14ac:dyDescent="0.25">
      <c r="A53" s="231"/>
      <c r="B53" s="392">
        <v>50</v>
      </c>
      <c r="C53" s="393" t="e">
        <f>'Input 100D'!B53</f>
        <v>#REF!</v>
      </c>
      <c r="D53" s="393" t="e">
        <f>'Input 100D'!C53</f>
        <v>#REF!</v>
      </c>
      <c r="E53" s="571" t="e">
        <f>'Input 100D'!D53</f>
        <v>#REF!</v>
      </c>
      <c r="F53" s="572" t="str">
        <f>'Input 100D'!E53</f>
        <v/>
      </c>
      <c r="G53" s="572" t="str">
        <f>'Input 100D'!F53</f>
        <v/>
      </c>
      <c r="H53" s="573" t="str">
        <f>'Input 100D'!G53</f>
        <v/>
      </c>
      <c r="I53" s="573">
        <f>'Input 100D'!H53</f>
        <v>0</v>
      </c>
      <c r="J53" s="574">
        <f>'Input 100D'!I53</f>
        <v>0</v>
      </c>
      <c r="K53" s="574">
        <f>'Input 100D'!J53</f>
        <v>0</v>
      </c>
      <c r="L53" s="574">
        <f>'Input 100D'!K53</f>
        <v>0</v>
      </c>
      <c r="M53" s="575" t="str">
        <f>'Input 100D'!L53</f>
        <v/>
      </c>
      <c r="N53" s="248"/>
      <c r="O53" s="572" t="e">
        <f>+'Input 100D'!N53</f>
        <v>#REF!</v>
      </c>
      <c r="P53" s="572" t="e">
        <f>+'Input 100D'!O53</f>
        <v>#REF!</v>
      </c>
      <c r="Q53" s="572" t="e">
        <f>+'Input 100D'!P53</f>
        <v>#REF!</v>
      </c>
      <c r="R53" s="572" t="e">
        <f>+'Input 100D'!Q53</f>
        <v>#REF!</v>
      </c>
      <c r="S53" s="573" t="str">
        <f>+'Input 100D'!R53</f>
        <v>Yes</v>
      </c>
      <c r="T53" s="573">
        <f>+'Input 100D'!S53</f>
        <v>0</v>
      </c>
      <c r="U53" s="574">
        <f>+'Input 100D'!T53</f>
        <v>0</v>
      </c>
      <c r="V53" s="574">
        <f>+'Input 100D'!U53</f>
        <v>0</v>
      </c>
      <c r="W53" s="574">
        <f>+'Input 100D'!V53</f>
        <v>0</v>
      </c>
      <c r="X53" s="575" t="str">
        <f>+'Input 100D'!W53</f>
        <v/>
      </c>
      <c r="Y53" s="248"/>
      <c r="Z53" s="249" t="str">
        <f t="shared" si="0"/>
        <v/>
      </c>
      <c r="AA53" s="126"/>
      <c r="AB53" s="126"/>
      <c r="AC53" s="126"/>
      <c r="AD53" s="126"/>
      <c r="AE53" s="126"/>
    </row>
    <row r="54" spans="1:31" ht="21" x14ac:dyDescent="0.25">
      <c r="A54" s="231"/>
      <c r="B54" s="392">
        <v>51</v>
      </c>
      <c r="C54" s="393" t="e">
        <f>'Input 100D'!B54</f>
        <v>#REF!</v>
      </c>
      <c r="D54" s="393" t="e">
        <f>'Input 100D'!C54</f>
        <v>#REF!</v>
      </c>
      <c r="E54" s="571" t="e">
        <f>'Input 100D'!D54</f>
        <v>#REF!</v>
      </c>
      <c r="F54" s="572" t="str">
        <f>'Input 100D'!E54</f>
        <v/>
      </c>
      <c r="G54" s="572" t="str">
        <f>'Input 100D'!F54</f>
        <v/>
      </c>
      <c r="H54" s="573" t="str">
        <f>'Input 100D'!G54</f>
        <v/>
      </c>
      <c r="I54" s="573">
        <f>'Input 100D'!H54</f>
        <v>0</v>
      </c>
      <c r="J54" s="574">
        <f>'Input 100D'!I54</f>
        <v>0</v>
      </c>
      <c r="K54" s="574">
        <f>'Input 100D'!J54</f>
        <v>0</v>
      </c>
      <c r="L54" s="574">
        <f>'Input 100D'!K54</f>
        <v>0</v>
      </c>
      <c r="M54" s="575" t="str">
        <f>'Input 100D'!L54</f>
        <v/>
      </c>
      <c r="N54" s="248"/>
      <c r="O54" s="572" t="e">
        <f>+'Input 100D'!N54</f>
        <v>#REF!</v>
      </c>
      <c r="P54" s="572" t="e">
        <f>+'Input 100D'!O54</f>
        <v>#REF!</v>
      </c>
      <c r="Q54" s="572" t="e">
        <f>+'Input 100D'!P54</f>
        <v>#REF!</v>
      </c>
      <c r="R54" s="572" t="e">
        <f>+'Input 100D'!Q54</f>
        <v>#REF!</v>
      </c>
      <c r="S54" s="573" t="str">
        <f>+'Input 100D'!R54</f>
        <v>Yes</v>
      </c>
      <c r="T54" s="573">
        <f>+'Input 100D'!S54</f>
        <v>0</v>
      </c>
      <c r="U54" s="574">
        <f>+'Input 100D'!T54</f>
        <v>0</v>
      </c>
      <c r="V54" s="574">
        <f>+'Input 100D'!U54</f>
        <v>0</v>
      </c>
      <c r="W54" s="574">
        <f>+'Input 100D'!V54</f>
        <v>0</v>
      </c>
      <c r="X54" s="575" t="str">
        <f>+'Input 100D'!W54</f>
        <v/>
      </c>
      <c r="Y54" s="248"/>
      <c r="Z54" s="249" t="str">
        <f t="shared" si="0"/>
        <v/>
      </c>
      <c r="AA54" s="126"/>
      <c r="AB54" s="126"/>
      <c r="AC54" s="126"/>
      <c r="AD54" s="126"/>
      <c r="AE54" s="126"/>
    </row>
    <row r="55" spans="1:31" ht="21" x14ac:dyDescent="0.25">
      <c r="A55" s="231"/>
      <c r="B55" s="392">
        <v>52</v>
      </c>
      <c r="C55" s="393" t="e">
        <f>'Input 100D'!B55</f>
        <v>#REF!</v>
      </c>
      <c r="D55" s="393" t="e">
        <f>'Input 100D'!C55</f>
        <v>#REF!</v>
      </c>
      <c r="E55" s="571" t="e">
        <f>'Input 100D'!D55</f>
        <v>#REF!</v>
      </c>
      <c r="F55" s="572" t="str">
        <f>'Input 100D'!E55</f>
        <v/>
      </c>
      <c r="G55" s="572" t="str">
        <f>'Input 100D'!F55</f>
        <v/>
      </c>
      <c r="H55" s="573" t="str">
        <f>'Input 100D'!G55</f>
        <v/>
      </c>
      <c r="I55" s="573">
        <f>'Input 100D'!H55</f>
        <v>0</v>
      </c>
      <c r="J55" s="574">
        <f>'Input 100D'!I55</f>
        <v>0</v>
      </c>
      <c r="K55" s="574">
        <f>'Input 100D'!J55</f>
        <v>0</v>
      </c>
      <c r="L55" s="574">
        <f>'Input 100D'!K55</f>
        <v>0</v>
      </c>
      <c r="M55" s="575" t="str">
        <f>'Input 100D'!L55</f>
        <v/>
      </c>
      <c r="N55" s="248"/>
      <c r="O55" s="572" t="e">
        <f>+'Input 100D'!N55</f>
        <v>#REF!</v>
      </c>
      <c r="P55" s="572" t="e">
        <f>+'Input 100D'!O55</f>
        <v>#REF!</v>
      </c>
      <c r="Q55" s="572" t="e">
        <f>+'Input 100D'!P55</f>
        <v>#REF!</v>
      </c>
      <c r="R55" s="572" t="e">
        <f>+'Input 100D'!Q55</f>
        <v>#REF!</v>
      </c>
      <c r="S55" s="573" t="str">
        <f>+'Input 100D'!R55</f>
        <v>Yes</v>
      </c>
      <c r="T55" s="573">
        <f>+'Input 100D'!S55</f>
        <v>0</v>
      </c>
      <c r="U55" s="574">
        <f>+'Input 100D'!T55</f>
        <v>0</v>
      </c>
      <c r="V55" s="574">
        <f>+'Input 100D'!U55</f>
        <v>0</v>
      </c>
      <c r="W55" s="574">
        <f>+'Input 100D'!V55</f>
        <v>0</v>
      </c>
      <c r="X55" s="575" t="str">
        <f>+'Input 100D'!W55</f>
        <v/>
      </c>
      <c r="Y55" s="248"/>
      <c r="Z55" s="249" t="str">
        <f t="shared" si="0"/>
        <v/>
      </c>
      <c r="AA55" s="126"/>
      <c r="AB55" s="126"/>
      <c r="AC55" s="126"/>
      <c r="AD55" s="126"/>
      <c r="AE55" s="126"/>
    </row>
    <row r="56" spans="1:31" ht="21" x14ac:dyDescent="0.25">
      <c r="A56" s="231"/>
      <c r="B56" s="392">
        <v>53</v>
      </c>
      <c r="C56" s="393" t="e">
        <f>'Input 100D'!B56</f>
        <v>#REF!</v>
      </c>
      <c r="D56" s="393" t="e">
        <f>'Input 100D'!C56</f>
        <v>#REF!</v>
      </c>
      <c r="E56" s="571" t="e">
        <f>'Input 100D'!D56</f>
        <v>#REF!</v>
      </c>
      <c r="F56" s="572" t="str">
        <f>'Input 100D'!E56</f>
        <v/>
      </c>
      <c r="G56" s="572" t="str">
        <f>'Input 100D'!F56</f>
        <v/>
      </c>
      <c r="H56" s="573" t="str">
        <f>'Input 100D'!G56</f>
        <v/>
      </c>
      <c r="I56" s="573">
        <f>'Input 100D'!H56</f>
        <v>0</v>
      </c>
      <c r="J56" s="574">
        <f>'Input 100D'!I56</f>
        <v>0</v>
      </c>
      <c r="K56" s="574">
        <f>'Input 100D'!J56</f>
        <v>0</v>
      </c>
      <c r="L56" s="574">
        <f>'Input 100D'!K56</f>
        <v>0</v>
      </c>
      <c r="M56" s="575" t="str">
        <f>'Input 100D'!L56</f>
        <v/>
      </c>
      <c r="N56" s="248"/>
      <c r="O56" s="572" t="e">
        <f>+'Input 100D'!N56</f>
        <v>#REF!</v>
      </c>
      <c r="P56" s="572" t="e">
        <f>+'Input 100D'!O56</f>
        <v>#REF!</v>
      </c>
      <c r="Q56" s="572" t="e">
        <f>+'Input 100D'!P56</f>
        <v>#REF!</v>
      </c>
      <c r="R56" s="572" t="e">
        <f>+'Input 100D'!Q56</f>
        <v>#REF!</v>
      </c>
      <c r="S56" s="573" t="str">
        <f>+'Input 100D'!R56</f>
        <v>Yes</v>
      </c>
      <c r="T56" s="573">
        <f>+'Input 100D'!S56</f>
        <v>0</v>
      </c>
      <c r="U56" s="574">
        <f>+'Input 100D'!T56</f>
        <v>0</v>
      </c>
      <c r="V56" s="574">
        <f>+'Input 100D'!U56</f>
        <v>0</v>
      </c>
      <c r="W56" s="574">
        <f>+'Input 100D'!V56</f>
        <v>0</v>
      </c>
      <c r="X56" s="575" t="str">
        <f>+'Input 100D'!W56</f>
        <v/>
      </c>
      <c r="Y56" s="248"/>
      <c r="Z56" s="249" t="str">
        <f t="shared" si="0"/>
        <v/>
      </c>
      <c r="AA56" s="126"/>
      <c r="AB56" s="126"/>
      <c r="AC56" s="126"/>
      <c r="AD56" s="126"/>
      <c r="AE56" s="126"/>
    </row>
    <row r="57" spans="1:31" ht="21" x14ac:dyDescent="0.25">
      <c r="A57" s="231"/>
      <c r="B57" s="392">
        <v>54</v>
      </c>
      <c r="C57" s="393" t="e">
        <f>'Input 100D'!B57</f>
        <v>#REF!</v>
      </c>
      <c r="D57" s="393" t="e">
        <f>'Input 100D'!C57</f>
        <v>#REF!</v>
      </c>
      <c r="E57" s="571" t="e">
        <f>'Input 100D'!D57</f>
        <v>#REF!</v>
      </c>
      <c r="F57" s="572" t="str">
        <f>'Input 100D'!E57</f>
        <v/>
      </c>
      <c r="G57" s="572" t="str">
        <f>'Input 100D'!F57</f>
        <v/>
      </c>
      <c r="H57" s="573" t="str">
        <f>'Input 100D'!G57</f>
        <v/>
      </c>
      <c r="I57" s="573">
        <f>'Input 100D'!H57</f>
        <v>0</v>
      </c>
      <c r="J57" s="574">
        <f>'Input 100D'!I57</f>
        <v>0</v>
      </c>
      <c r="K57" s="574">
        <f>'Input 100D'!J57</f>
        <v>0</v>
      </c>
      <c r="L57" s="574">
        <f>'Input 100D'!K57</f>
        <v>0</v>
      </c>
      <c r="M57" s="575" t="str">
        <f>'Input 100D'!L57</f>
        <v/>
      </c>
      <c r="N57" s="248"/>
      <c r="O57" s="572" t="e">
        <f>+'Input 100D'!N57</f>
        <v>#REF!</v>
      </c>
      <c r="P57" s="572" t="e">
        <f>+'Input 100D'!O57</f>
        <v>#REF!</v>
      </c>
      <c r="Q57" s="572" t="e">
        <f>+'Input 100D'!P57</f>
        <v>#REF!</v>
      </c>
      <c r="R57" s="572" t="e">
        <f>+'Input 100D'!Q57</f>
        <v>#REF!</v>
      </c>
      <c r="S57" s="573" t="str">
        <f>+'Input 100D'!R57</f>
        <v>Yes</v>
      </c>
      <c r="T57" s="573">
        <f>+'Input 100D'!S57</f>
        <v>0</v>
      </c>
      <c r="U57" s="574">
        <f>+'Input 100D'!T57</f>
        <v>0</v>
      </c>
      <c r="V57" s="574">
        <f>+'Input 100D'!U57</f>
        <v>0</v>
      </c>
      <c r="W57" s="574">
        <f>+'Input 100D'!V57</f>
        <v>0</v>
      </c>
      <c r="X57" s="575" t="str">
        <f>+'Input 100D'!W57</f>
        <v/>
      </c>
      <c r="Y57" s="248"/>
      <c r="Z57" s="249" t="str">
        <f t="shared" si="0"/>
        <v/>
      </c>
      <c r="AA57" s="126"/>
      <c r="AB57" s="126"/>
      <c r="AC57" s="126"/>
      <c r="AD57" s="126"/>
      <c r="AE57" s="126"/>
    </row>
    <row r="58" spans="1:31" ht="21" x14ac:dyDescent="0.25">
      <c r="A58" s="231"/>
      <c r="B58" s="392">
        <v>55</v>
      </c>
      <c r="C58" s="393" t="e">
        <f>'Input 100D'!B58</f>
        <v>#REF!</v>
      </c>
      <c r="D58" s="393" t="e">
        <f>'Input 100D'!C58</f>
        <v>#REF!</v>
      </c>
      <c r="E58" s="571" t="e">
        <f>'Input 100D'!D58</f>
        <v>#REF!</v>
      </c>
      <c r="F58" s="572" t="str">
        <f>'Input 100D'!E58</f>
        <v/>
      </c>
      <c r="G58" s="572" t="str">
        <f>'Input 100D'!F58</f>
        <v/>
      </c>
      <c r="H58" s="573" t="str">
        <f>'Input 100D'!G58</f>
        <v/>
      </c>
      <c r="I58" s="573">
        <f>'Input 100D'!H58</f>
        <v>0</v>
      </c>
      <c r="J58" s="574">
        <f>'Input 100D'!I58</f>
        <v>0</v>
      </c>
      <c r="K58" s="574">
        <f>'Input 100D'!J58</f>
        <v>0</v>
      </c>
      <c r="L58" s="574">
        <f>'Input 100D'!K58</f>
        <v>0</v>
      </c>
      <c r="M58" s="575" t="str">
        <f>'Input 100D'!L58</f>
        <v/>
      </c>
      <c r="N58" s="248"/>
      <c r="O58" s="572" t="e">
        <f>+'Input 100D'!N58</f>
        <v>#REF!</v>
      </c>
      <c r="P58" s="572" t="e">
        <f>+'Input 100D'!O58</f>
        <v>#REF!</v>
      </c>
      <c r="Q58" s="572" t="e">
        <f>+'Input 100D'!P58</f>
        <v>#REF!</v>
      </c>
      <c r="R58" s="572" t="e">
        <f>+'Input 100D'!Q58</f>
        <v>#REF!</v>
      </c>
      <c r="S58" s="573" t="str">
        <f>+'Input 100D'!R58</f>
        <v>Yes</v>
      </c>
      <c r="T58" s="573">
        <f>+'Input 100D'!S58</f>
        <v>0</v>
      </c>
      <c r="U58" s="574">
        <f>+'Input 100D'!T58</f>
        <v>0</v>
      </c>
      <c r="V58" s="574">
        <f>+'Input 100D'!U58</f>
        <v>0</v>
      </c>
      <c r="W58" s="574">
        <f>+'Input 100D'!V58</f>
        <v>0</v>
      </c>
      <c r="X58" s="575" t="str">
        <f>+'Input 100D'!W58</f>
        <v/>
      </c>
      <c r="Y58" s="248"/>
      <c r="Z58" s="249" t="str">
        <f t="shared" si="0"/>
        <v/>
      </c>
      <c r="AA58" s="126"/>
      <c r="AB58" s="126"/>
      <c r="AC58" s="126"/>
      <c r="AD58" s="126"/>
      <c r="AE58" s="126"/>
    </row>
    <row r="59" spans="1:31" ht="21" x14ac:dyDescent="0.25">
      <c r="A59" s="231"/>
      <c r="B59" s="392">
        <v>56</v>
      </c>
      <c r="C59" s="393" t="e">
        <f>'Input 100D'!B59</f>
        <v>#REF!</v>
      </c>
      <c r="D59" s="393" t="e">
        <f>'Input 100D'!C59</f>
        <v>#REF!</v>
      </c>
      <c r="E59" s="571" t="e">
        <f>'Input 100D'!D59</f>
        <v>#REF!</v>
      </c>
      <c r="F59" s="572" t="str">
        <f>'Input 100D'!E59</f>
        <v/>
      </c>
      <c r="G59" s="572" t="str">
        <f>'Input 100D'!F59</f>
        <v/>
      </c>
      <c r="H59" s="573" t="str">
        <f>'Input 100D'!G59</f>
        <v/>
      </c>
      <c r="I59" s="573">
        <f>'Input 100D'!H59</f>
        <v>0</v>
      </c>
      <c r="J59" s="574">
        <f>'Input 100D'!I59</f>
        <v>0</v>
      </c>
      <c r="K59" s="574">
        <f>'Input 100D'!J59</f>
        <v>0</v>
      </c>
      <c r="L59" s="574">
        <f>'Input 100D'!K59</f>
        <v>0</v>
      </c>
      <c r="M59" s="575" t="str">
        <f>'Input 100D'!L59</f>
        <v/>
      </c>
      <c r="N59" s="248"/>
      <c r="O59" s="572" t="e">
        <f>+'Input 100D'!N59</f>
        <v>#REF!</v>
      </c>
      <c r="P59" s="572" t="e">
        <f>+'Input 100D'!O59</f>
        <v>#REF!</v>
      </c>
      <c r="Q59" s="572" t="e">
        <f>+'Input 100D'!P59</f>
        <v>#REF!</v>
      </c>
      <c r="R59" s="572" t="e">
        <f>+'Input 100D'!Q59</f>
        <v>#REF!</v>
      </c>
      <c r="S59" s="573" t="str">
        <f>+'Input 100D'!R59</f>
        <v>Yes</v>
      </c>
      <c r="T59" s="573">
        <f>+'Input 100D'!S59</f>
        <v>0</v>
      </c>
      <c r="U59" s="574">
        <f>+'Input 100D'!T59</f>
        <v>0</v>
      </c>
      <c r="V59" s="574">
        <f>+'Input 100D'!U59</f>
        <v>0</v>
      </c>
      <c r="W59" s="574">
        <f>+'Input 100D'!V59</f>
        <v>0</v>
      </c>
      <c r="X59" s="575" t="str">
        <f>+'Input 100D'!W59</f>
        <v/>
      </c>
      <c r="Y59" s="248"/>
      <c r="Z59" s="249" t="str">
        <f t="shared" si="0"/>
        <v/>
      </c>
      <c r="AA59" s="126"/>
      <c r="AB59" s="126"/>
      <c r="AC59" s="126"/>
      <c r="AD59" s="126"/>
      <c r="AE59" s="126"/>
    </row>
    <row r="60" spans="1:31" ht="21" x14ac:dyDescent="0.25">
      <c r="A60" s="231"/>
      <c r="B60" s="392">
        <v>57</v>
      </c>
      <c r="C60" s="393" t="e">
        <f>'Input 100D'!B60</f>
        <v>#REF!</v>
      </c>
      <c r="D60" s="393" t="e">
        <f>'Input 100D'!C60</f>
        <v>#REF!</v>
      </c>
      <c r="E60" s="571" t="e">
        <f>'Input 100D'!D60</f>
        <v>#REF!</v>
      </c>
      <c r="F60" s="572" t="str">
        <f>'Input 100D'!E60</f>
        <v/>
      </c>
      <c r="G60" s="572" t="str">
        <f>'Input 100D'!F60</f>
        <v/>
      </c>
      <c r="H60" s="573" t="str">
        <f>'Input 100D'!G60</f>
        <v/>
      </c>
      <c r="I60" s="573">
        <f>'Input 100D'!H60</f>
        <v>0</v>
      </c>
      <c r="J60" s="574">
        <f>'Input 100D'!I60</f>
        <v>0</v>
      </c>
      <c r="K60" s="574">
        <f>'Input 100D'!J60</f>
        <v>0</v>
      </c>
      <c r="L60" s="574">
        <f>'Input 100D'!K60</f>
        <v>0</v>
      </c>
      <c r="M60" s="575" t="str">
        <f>'Input 100D'!L60</f>
        <v/>
      </c>
      <c r="N60" s="248"/>
      <c r="O60" s="572" t="e">
        <f>+'Input 100D'!N60</f>
        <v>#REF!</v>
      </c>
      <c r="P60" s="572" t="e">
        <f>+'Input 100D'!O60</f>
        <v>#REF!</v>
      </c>
      <c r="Q60" s="572" t="e">
        <f>+'Input 100D'!P60</f>
        <v>#REF!</v>
      </c>
      <c r="R60" s="572" t="e">
        <f>+'Input 100D'!Q60</f>
        <v>#REF!</v>
      </c>
      <c r="S60" s="573" t="str">
        <f>+'Input 100D'!R60</f>
        <v>Yes</v>
      </c>
      <c r="T60" s="573">
        <f>+'Input 100D'!S60</f>
        <v>0</v>
      </c>
      <c r="U60" s="574">
        <f>+'Input 100D'!T60</f>
        <v>0</v>
      </c>
      <c r="V60" s="574">
        <f>+'Input 100D'!U60</f>
        <v>0</v>
      </c>
      <c r="W60" s="574">
        <f>+'Input 100D'!V60</f>
        <v>0</v>
      </c>
      <c r="X60" s="575" t="str">
        <f>+'Input 100D'!W60</f>
        <v/>
      </c>
      <c r="Y60" s="248"/>
      <c r="Z60" s="249" t="str">
        <f t="shared" si="0"/>
        <v/>
      </c>
      <c r="AA60" s="126"/>
      <c r="AB60" s="126"/>
      <c r="AC60" s="126"/>
      <c r="AD60" s="126"/>
      <c r="AE60" s="126"/>
    </row>
    <row r="61" spans="1:31" ht="21" x14ac:dyDescent="0.25">
      <c r="A61" s="231"/>
      <c r="B61" s="392">
        <v>58</v>
      </c>
      <c r="C61" s="393" t="e">
        <f>'Input 100D'!B61</f>
        <v>#REF!</v>
      </c>
      <c r="D61" s="393" t="e">
        <f>'Input 100D'!C61</f>
        <v>#REF!</v>
      </c>
      <c r="E61" s="571" t="e">
        <f>'Input 100D'!D61</f>
        <v>#REF!</v>
      </c>
      <c r="F61" s="572" t="str">
        <f>'Input 100D'!E61</f>
        <v/>
      </c>
      <c r="G61" s="572" t="str">
        <f>'Input 100D'!F61</f>
        <v/>
      </c>
      <c r="H61" s="573" t="str">
        <f>'Input 100D'!G61</f>
        <v/>
      </c>
      <c r="I61" s="573">
        <f>'Input 100D'!H61</f>
        <v>0</v>
      </c>
      <c r="J61" s="574">
        <f>'Input 100D'!I61</f>
        <v>0</v>
      </c>
      <c r="K61" s="574">
        <f>'Input 100D'!J61</f>
        <v>0</v>
      </c>
      <c r="L61" s="574">
        <f>'Input 100D'!K61</f>
        <v>0</v>
      </c>
      <c r="M61" s="575" t="str">
        <f>'Input 100D'!L61</f>
        <v/>
      </c>
      <c r="N61" s="248"/>
      <c r="O61" s="572" t="e">
        <f>+'Input 100D'!N61</f>
        <v>#REF!</v>
      </c>
      <c r="P61" s="572" t="e">
        <f>+'Input 100D'!O61</f>
        <v>#REF!</v>
      </c>
      <c r="Q61" s="572" t="e">
        <f>+'Input 100D'!P61</f>
        <v>#REF!</v>
      </c>
      <c r="R61" s="572" t="e">
        <f>+'Input 100D'!Q61</f>
        <v>#REF!</v>
      </c>
      <c r="S61" s="573" t="str">
        <f>+'Input 100D'!R61</f>
        <v>Yes</v>
      </c>
      <c r="T61" s="573">
        <f>+'Input 100D'!S61</f>
        <v>0</v>
      </c>
      <c r="U61" s="574">
        <f>+'Input 100D'!T61</f>
        <v>0</v>
      </c>
      <c r="V61" s="574">
        <f>+'Input 100D'!U61</f>
        <v>0</v>
      </c>
      <c r="W61" s="574">
        <f>+'Input 100D'!V61</f>
        <v>0</v>
      </c>
      <c r="X61" s="575" t="str">
        <f>+'Input 100D'!W61</f>
        <v/>
      </c>
      <c r="Y61" s="248"/>
      <c r="Z61" s="249" t="str">
        <f t="shared" si="0"/>
        <v/>
      </c>
      <c r="AA61" s="126"/>
      <c r="AB61" s="126"/>
      <c r="AC61" s="126"/>
      <c r="AD61" s="126"/>
      <c r="AE61" s="126"/>
    </row>
    <row r="62" spans="1:31" ht="21" x14ac:dyDescent="0.25">
      <c r="A62" s="231"/>
      <c r="B62" s="392">
        <v>59</v>
      </c>
      <c r="C62" s="393" t="e">
        <f>'Input 100D'!B62</f>
        <v>#REF!</v>
      </c>
      <c r="D62" s="393" t="e">
        <f>'Input 100D'!C62</f>
        <v>#REF!</v>
      </c>
      <c r="E62" s="571" t="e">
        <f>'Input 100D'!D62</f>
        <v>#REF!</v>
      </c>
      <c r="F62" s="572" t="str">
        <f>'Input 100D'!E62</f>
        <v/>
      </c>
      <c r="G62" s="572" t="str">
        <f>'Input 100D'!F62</f>
        <v/>
      </c>
      <c r="H62" s="573" t="str">
        <f>'Input 100D'!G62</f>
        <v/>
      </c>
      <c r="I62" s="573">
        <f>'Input 100D'!H62</f>
        <v>0</v>
      </c>
      <c r="J62" s="574">
        <f>'Input 100D'!I62</f>
        <v>0</v>
      </c>
      <c r="K62" s="574">
        <f>'Input 100D'!J62</f>
        <v>0</v>
      </c>
      <c r="L62" s="574">
        <f>'Input 100D'!K62</f>
        <v>0</v>
      </c>
      <c r="M62" s="575" t="str">
        <f>'Input 100D'!L62</f>
        <v/>
      </c>
      <c r="N62" s="248"/>
      <c r="O62" s="572" t="e">
        <f>+'Input 100D'!N62</f>
        <v>#REF!</v>
      </c>
      <c r="P62" s="572" t="e">
        <f>+'Input 100D'!O62</f>
        <v>#REF!</v>
      </c>
      <c r="Q62" s="572" t="e">
        <f>+'Input 100D'!P62</f>
        <v>#REF!</v>
      </c>
      <c r="R62" s="572" t="e">
        <f>+'Input 100D'!Q62</f>
        <v>#REF!</v>
      </c>
      <c r="S62" s="573" t="str">
        <f>+'Input 100D'!R62</f>
        <v>Yes</v>
      </c>
      <c r="T62" s="573">
        <f>+'Input 100D'!S62</f>
        <v>0</v>
      </c>
      <c r="U62" s="574">
        <f>+'Input 100D'!T62</f>
        <v>0</v>
      </c>
      <c r="V62" s="574">
        <f>+'Input 100D'!U62</f>
        <v>0</v>
      </c>
      <c r="W62" s="574">
        <f>+'Input 100D'!V62</f>
        <v>0</v>
      </c>
      <c r="X62" s="575" t="str">
        <f>+'Input 100D'!W62</f>
        <v/>
      </c>
      <c r="Y62" s="248"/>
      <c r="Z62" s="249" t="str">
        <f t="shared" si="0"/>
        <v/>
      </c>
      <c r="AA62" s="126"/>
      <c r="AB62" s="126"/>
      <c r="AC62" s="126"/>
      <c r="AD62" s="126"/>
      <c r="AE62" s="126"/>
    </row>
    <row r="63" spans="1:31" ht="21" x14ac:dyDescent="0.25">
      <c r="A63" s="231"/>
      <c r="B63" s="392">
        <v>60</v>
      </c>
      <c r="C63" s="393" t="e">
        <f>'Input 100D'!B63</f>
        <v>#REF!</v>
      </c>
      <c r="D63" s="393" t="e">
        <f>'Input 100D'!C63</f>
        <v>#REF!</v>
      </c>
      <c r="E63" s="571" t="e">
        <f>'Input 100D'!D63</f>
        <v>#REF!</v>
      </c>
      <c r="F63" s="572" t="str">
        <f>'Input 100D'!E63</f>
        <v/>
      </c>
      <c r="G63" s="572" t="str">
        <f>'Input 100D'!F63</f>
        <v/>
      </c>
      <c r="H63" s="573" t="str">
        <f>'Input 100D'!G63</f>
        <v/>
      </c>
      <c r="I63" s="573">
        <f>'Input 100D'!H63</f>
        <v>0</v>
      </c>
      <c r="J63" s="574">
        <f>'Input 100D'!I63</f>
        <v>0</v>
      </c>
      <c r="K63" s="574">
        <f>'Input 100D'!J63</f>
        <v>0</v>
      </c>
      <c r="L63" s="574">
        <f>'Input 100D'!K63</f>
        <v>0</v>
      </c>
      <c r="M63" s="575" t="str">
        <f>'Input 100D'!L63</f>
        <v/>
      </c>
      <c r="N63" s="248"/>
      <c r="O63" s="572" t="e">
        <f>+'Input 100D'!N63</f>
        <v>#REF!</v>
      </c>
      <c r="P63" s="572" t="e">
        <f>+'Input 100D'!O63</f>
        <v>#REF!</v>
      </c>
      <c r="Q63" s="572" t="e">
        <f>+'Input 100D'!P63</f>
        <v>#REF!</v>
      </c>
      <c r="R63" s="572" t="e">
        <f>+'Input 100D'!Q63</f>
        <v>#REF!</v>
      </c>
      <c r="S63" s="573" t="str">
        <f>+'Input 100D'!R63</f>
        <v>Yes</v>
      </c>
      <c r="T63" s="573">
        <f>+'Input 100D'!S63</f>
        <v>0</v>
      </c>
      <c r="U63" s="574">
        <f>+'Input 100D'!T63</f>
        <v>0</v>
      </c>
      <c r="V63" s="574">
        <f>+'Input 100D'!U63</f>
        <v>0</v>
      </c>
      <c r="W63" s="574">
        <f>+'Input 100D'!V63</f>
        <v>0</v>
      </c>
      <c r="X63" s="575" t="str">
        <f>+'Input 100D'!W63</f>
        <v/>
      </c>
      <c r="Y63" s="248"/>
      <c r="Z63" s="249" t="str">
        <f t="shared" si="0"/>
        <v/>
      </c>
      <c r="AA63" s="126"/>
      <c r="AB63" s="126"/>
      <c r="AC63" s="126"/>
      <c r="AD63" s="126"/>
      <c r="AE63" s="126"/>
    </row>
    <row r="64" spans="1:31" ht="21" x14ac:dyDescent="0.25">
      <c r="A64" s="231"/>
      <c r="B64" s="392">
        <v>61</v>
      </c>
      <c r="C64" s="393" t="e">
        <f>'Input 100D'!B64</f>
        <v>#REF!</v>
      </c>
      <c r="D64" s="393" t="e">
        <f>'Input 100D'!C64</f>
        <v>#REF!</v>
      </c>
      <c r="E64" s="571" t="e">
        <f>'Input 100D'!D64</f>
        <v>#REF!</v>
      </c>
      <c r="F64" s="572" t="str">
        <f>'Input 100D'!E64</f>
        <v/>
      </c>
      <c r="G64" s="572" t="str">
        <f>'Input 100D'!F64</f>
        <v/>
      </c>
      <c r="H64" s="573" t="str">
        <f>'Input 100D'!G64</f>
        <v/>
      </c>
      <c r="I64" s="573">
        <f>'Input 100D'!H64</f>
        <v>0</v>
      </c>
      <c r="J64" s="574">
        <f>'Input 100D'!I64</f>
        <v>0</v>
      </c>
      <c r="K64" s="574">
        <f>'Input 100D'!J64</f>
        <v>0</v>
      </c>
      <c r="L64" s="574">
        <f>'Input 100D'!K64</f>
        <v>0</v>
      </c>
      <c r="M64" s="575" t="str">
        <f>'Input 100D'!L64</f>
        <v/>
      </c>
      <c r="N64" s="248"/>
      <c r="O64" s="572" t="e">
        <f>+'Input 100D'!N64</f>
        <v>#REF!</v>
      </c>
      <c r="P64" s="572" t="e">
        <f>+'Input 100D'!O64</f>
        <v>#REF!</v>
      </c>
      <c r="Q64" s="572" t="e">
        <f>+'Input 100D'!P64</f>
        <v>#REF!</v>
      </c>
      <c r="R64" s="572" t="e">
        <f>+'Input 100D'!Q64</f>
        <v>#REF!</v>
      </c>
      <c r="S64" s="573" t="str">
        <f>+'Input 100D'!R64</f>
        <v>Yes</v>
      </c>
      <c r="T64" s="573">
        <f>+'Input 100D'!S64</f>
        <v>0</v>
      </c>
      <c r="U64" s="574">
        <f>+'Input 100D'!T64</f>
        <v>0</v>
      </c>
      <c r="V64" s="574">
        <f>+'Input 100D'!U64</f>
        <v>0</v>
      </c>
      <c r="W64" s="574">
        <f>+'Input 100D'!V64</f>
        <v>0</v>
      </c>
      <c r="X64" s="575" t="str">
        <f>+'Input 100D'!W64</f>
        <v/>
      </c>
      <c r="Y64" s="248"/>
      <c r="Z64" s="249" t="str">
        <f t="shared" si="0"/>
        <v/>
      </c>
      <c r="AA64" s="126"/>
      <c r="AB64" s="126"/>
      <c r="AC64" s="126"/>
      <c r="AD64" s="126"/>
      <c r="AE64" s="126"/>
    </row>
    <row r="65" spans="1:31" ht="21" x14ac:dyDescent="0.25">
      <c r="A65" s="231"/>
      <c r="B65" s="392">
        <v>62</v>
      </c>
      <c r="C65" s="393" t="e">
        <f>'Input 100D'!B65</f>
        <v>#REF!</v>
      </c>
      <c r="D65" s="393" t="e">
        <f>'Input 100D'!C65</f>
        <v>#REF!</v>
      </c>
      <c r="E65" s="571" t="e">
        <f>'Input 100D'!D65</f>
        <v>#REF!</v>
      </c>
      <c r="F65" s="572" t="str">
        <f>'Input 100D'!E65</f>
        <v/>
      </c>
      <c r="G65" s="572" t="str">
        <f>'Input 100D'!F65</f>
        <v/>
      </c>
      <c r="H65" s="573" t="str">
        <f>'Input 100D'!G65</f>
        <v/>
      </c>
      <c r="I65" s="573">
        <f>'Input 100D'!H65</f>
        <v>0</v>
      </c>
      <c r="J65" s="574">
        <f>'Input 100D'!I65</f>
        <v>0</v>
      </c>
      <c r="K65" s="574">
        <f>'Input 100D'!J65</f>
        <v>0</v>
      </c>
      <c r="L65" s="574">
        <f>'Input 100D'!K65</f>
        <v>0</v>
      </c>
      <c r="M65" s="575" t="str">
        <f>'Input 100D'!L65</f>
        <v/>
      </c>
      <c r="N65" s="248"/>
      <c r="O65" s="572" t="e">
        <f>+'Input 100D'!N65</f>
        <v>#REF!</v>
      </c>
      <c r="P65" s="572" t="e">
        <f>+'Input 100D'!O65</f>
        <v>#REF!</v>
      </c>
      <c r="Q65" s="572" t="e">
        <f>+'Input 100D'!P65</f>
        <v>#REF!</v>
      </c>
      <c r="R65" s="572" t="e">
        <f>+'Input 100D'!Q65</f>
        <v>#REF!</v>
      </c>
      <c r="S65" s="573" t="str">
        <f>+'Input 100D'!R65</f>
        <v>Yes</v>
      </c>
      <c r="T65" s="573">
        <f>+'Input 100D'!S65</f>
        <v>0</v>
      </c>
      <c r="U65" s="574">
        <f>+'Input 100D'!T65</f>
        <v>0</v>
      </c>
      <c r="V65" s="574">
        <f>+'Input 100D'!U65</f>
        <v>0</v>
      </c>
      <c r="W65" s="574">
        <f>+'Input 100D'!V65</f>
        <v>0</v>
      </c>
      <c r="X65" s="575" t="str">
        <f>+'Input 100D'!W65</f>
        <v/>
      </c>
      <c r="Y65" s="248"/>
      <c r="Z65" s="249" t="str">
        <f t="shared" si="0"/>
        <v/>
      </c>
      <c r="AA65" s="126"/>
      <c r="AB65" s="126"/>
      <c r="AC65" s="126"/>
      <c r="AD65" s="126"/>
      <c r="AE65" s="126"/>
    </row>
    <row r="66" spans="1:31" ht="21" x14ac:dyDescent="0.25">
      <c r="A66" s="231"/>
      <c r="B66" s="392">
        <v>63</v>
      </c>
      <c r="C66" s="393" t="e">
        <f>'Input 100D'!B66</f>
        <v>#REF!</v>
      </c>
      <c r="D66" s="393" t="e">
        <f>'Input 100D'!C66</f>
        <v>#REF!</v>
      </c>
      <c r="E66" s="571" t="e">
        <f>'Input 100D'!D66</f>
        <v>#REF!</v>
      </c>
      <c r="F66" s="572" t="str">
        <f>'Input 100D'!E66</f>
        <v/>
      </c>
      <c r="G66" s="572" t="str">
        <f>'Input 100D'!F66</f>
        <v/>
      </c>
      <c r="H66" s="573" t="str">
        <f>'Input 100D'!G66</f>
        <v/>
      </c>
      <c r="I66" s="573">
        <f>'Input 100D'!H66</f>
        <v>0</v>
      </c>
      <c r="J66" s="574">
        <f>'Input 100D'!I66</f>
        <v>0</v>
      </c>
      <c r="K66" s="574">
        <f>'Input 100D'!J66</f>
        <v>0</v>
      </c>
      <c r="L66" s="574">
        <f>'Input 100D'!K66</f>
        <v>0</v>
      </c>
      <c r="M66" s="575" t="str">
        <f>'Input 100D'!L66</f>
        <v/>
      </c>
      <c r="N66" s="248"/>
      <c r="O66" s="572" t="e">
        <f>+'Input 100D'!N66</f>
        <v>#REF!</v>
      </c>
      <c r="P66" s="572" t="e">
        <f>+'Input 100D'!O66</f>
        <v>#REF!</v>
      </c>
      <c r="Q66" s="572" t="e">
        <f>+'Input 100D'!P66</f>
        <v>#REF!</v>
      </c>
      <c r="R66" s="572" t="e">
        <f>+'Input 100D'!Q66</f>
        <v>#REF!</v>
      </c>
      <c r="S66" s="573" t="str">
        <f>+'Input 100D'!R66</f>
        <v>Yes</v>
      </c>
      <c r="T66" s="573">
        <f>+'Input 100D'!S66</f>
        <v>0</v>
      </c>
      <c r="U66" s="574">
        <f>+'Input 100D'!T66</f>
        <v>0</v>
      </c>
      <c r="V66" s="574">
        <f>+'Input 100D'!U66</f>
        <v>0</v>
      </c>
      <c r="W66" s="574">
        <f>+'Input 100D'!V66</f>
        <v>0</v>
      </c>
      <c r="X66" s="575" t="str">
        <f>+'Input 100D'!W66</f>
        <v/>
      </c>
      <c r="Y66" s="248"/>
      <c r="Z66" s="249" t="str">
        <f t="shared" si="0"/>
        <v/>
      </c>
      <c r="AA66" s="126"/>
      <c r="AB66" s="126"/>
      <c r="AC66" s="126"/>
      <c r="AD66" s="126"/>
      <c r="AE66" s="126"/>
    </row>
    <row r="67" spans="1:31" ht="21" x14ac:dyDescent="0.25">
      <c r="A67" s="231"/>
      <c r="B67" s="392">
        <v>64</v>
      </c>
      <c r="C67" s="393" t="e">
        <f>'Input 100D'!B67</f>
        <v>#REF!</v>
      </c>
      <c r="D67" s="393" t="e">
        <f>'Input 100D'!C67</f>
        <v>#REF!</v>
      </c>
      <c r="E67" s="571" t="e">
        <f>'Input 100D'!D67</f>
        <v>#REF!</v>
      </c>
      <c r="F67" s="572" t="str">
        <f>'Input 100D'!E67</f>
        <v/>
      </c>
      <c r="G67" s="572" t="str">
        <f>'Input 100D'!F67</f>
        <v/>
      </c>
      <c r="H67" s="573" t="str">
        <f>'Input 100D'!G67</f>
        <v/>
      </c>
      <c r="I67" s="573">
        <f>'Input 100D'!H67</f>
        <v>0</v>
      </c>
      <c r="J67" s="574">
        <f>'Input 100D'!I67</f>
        <v>0</v>
      </c>
      <c r="K67" s="574">
        <f>'Input 100D'!J67</f>
        <v>0</v>
      </c>
      <c r="L67" s="574">
        <f>'Input 100D'!K67</f>
        <v>0</v>
      </c>
      <c r="M67" s="575" t="str">
        <f>'Input 100D'!L67</f>
        <v/>
      </c>
      <c r="N67" s="248"/>
      <c r="O67" s="572" t="e">
        <f>+'Input 100D'!N67</f>
        <v>#REF!</v>
      </c>
      <c r="P67" s="572" t="e">
        <f>+'Input 100D'!O67</f>
        <v>#REF!</v>
      </c>
      <c r="Q67" s="572" t="e">
        <f>+'Input 100D'!P67</f>
        <v>#REF!</v>
      </c>
      <c r="R67" s="572" t="e">
        <f>+'Input 100D'!Q67</f>
        <v>#REF!</v>
      </c>
      <c r="S67" s="573" t="str">
        <f>+'Input 100D'!R67</f>
        <v>Yes</v>
      </c>
      <c r="T67" s="573">
        <f>+'Input 100D'!S67</f>
        <v>0</v>
      </c>
      <c r="U67" s="574">
        <f>+'Input 100D'!T67</f>
        <v>0</v>
      </c>
      <c r="V67" s="574">
        <f>+'Input 100D'!U67</f>
        <v>0</v>
      </c>
      <c r="W67" s="574">
        <f>+'Input 100D'!V67</f>
        <v>0</v>
      </c>
      <c r="X67" s="575" t="str">
        <f>+'Input 100D'!W67</f>
        <v/>
      </c>
      <c r="Y67" s="248"/>
      <c r="Z67" s="249" t="str">
        <f t="shared" si="0"/>
        <v/>
      </c>
      <c r="AA67" s="126"/>
      <c r="AB67" s="126"/>
      <c r="AC67" s="126"/>
      <c r="AD67" s="126"/>
      <c r="AE67" s="126"/>
    </row>
    <row r="68" spans="1:31" ht="21" x14ac:dyDescent="0.25">
      <c r="A68" s="231"/>
      <c r="B68" s="392">
        <v>65</v>
      </c>
      <c r="C68" s="393" t="e">
        <f>'Input 100D'!B68</f>
        <v>#REF!</v>
      </c>
      <c r="D68" s="393" t="e">
        <f>'Input 100D'!C68</f>
        <v>#REF!</v>
      </c>
      <c r="E68" s="571" t="e">
        <f>'Input 100D'!D68</f>
        <v>#REF!</v>
      </c>
      <c r="F68" s="572" t="str">
        <f>'Input 100D'!E68</f>
        <v/>
      </c>
      <c r="G68" s="572" t="str">
        <f>'Input 100D'!F68</f>
        <v/>
      </c>
      <c r="H68" s="573" t="str">
        <f>'Input 100D'!G68</f>
        <v/>
      </c>
      <c r="I68" s="573">
        <f>'Input 100D'!H68</f>
        <v>0</v>
      </c>
      <c r="J68" s="574">
        <f>'Input 100D'!I68</f>
        <v>0</v>
      </c>
      <c r="K68" s="574">
        <f>'Input 100D'!J68</f>
        <v>0</v>
      </c>
      <c r="L68" s="574">
        <f>'Input 100D'!K68</f>
        <v>0</v>
      </c>
      <c r="M68" s="575" t="str">
        <f>'Input 100D'!L68</f>
        <v/>
      </c>
      <c r="N68" s="248"/>
      <c r="O68" s="572" t="e">
        <f>+'Input 100D'!N68</f>
        <v>#REF!</v>
      </c>
      <c r="P68" s="572" t="e">
        <f>+'Input 100D'!O68</f>
        <v>#REF!</v>
      </c>
      <c r="Q68" s="572" t="e">
        <f>+'Input 100D'!P68</f>
        <v>#REF!</v>
      </c>
      <c r="R68" s="572" t="e">
        <f>+'Input 100D'!Q68</f>
        <v>#REF!</v>
      </c>
      <c r="S68" s="573" t="str">
        <f>+'Input 100D'!R68</f>
        <v>Yes</v>
      </c>
      <c r="T68" s="573">
        <f>+'Input 100D'!S68</f>
        <v>0</v>
      </c>
      <c r="U68" s="574">
        <f>+'Input 100D'!T68</f>
        <v>0</v>
      </c>
      <c r="V68" s="574">
        <f>+'Input 100D'!U68</f>
        <v>0</v>
      </c>
      <c r="W68" s="574">
        <f>+'Input 100D'!V68</f>
        <v>0</v>
      </c>
      <c r="X68" s="575" t="str">
        <f>+'Input 100D'!W68</f>
        <v/>
      </c>
      <c r="Y68" s="248"/>
      <c r="Z68" s="249" t="str">
        <f t="shared" si="0"/>
        <v/>
      </c>
      <c r="AA68" s="126"/>
      <c r="AB68" s="126"/>
      <c r="AC68" s="126"/>
      <c r="AD68" s="126"/>
      <c r="AE68" s="126"/>
    </row>
    <row r="69" spans="1:31" ht="21" x14ac:dyDescent="0.25">
      <c r="A69" s="231"/>
      <c r="B69" s="392">
        <v>66</v>
      </c>
      <c r="C69" s="393" t="e">
        <f>'Input 100D'!B69</f>
        <v>#REF!</v>
      </c>
      <c r="D69" s="393" t="e">
        <f>'Input 100D'!C69</f>
        <v>#REF!</v>
      </c>
      <c r="E69" s="571" t="e">
        <f>'Input 100D'!D69</f>
        <v>#REF!</v>
      </c>
      <c r="F69" s="572" t="str">
        <f>'Input 100D'!E69</f>
        <v/>
      </c>
      <c r="G69" s="572" t="str">
        <f>'Input 100D'!F69</f>
        <v/>
      </c>
      <c r="H69" s="573" t="str">
        <f>'Input 100D'!G69</f>
        <v/>
      </c>
      <c r="I69" s="573">
        <f>'Input 100D'!H69</f>
        <v>0</v>
      </c>
      <c r="J69" s="574">
        <f>'Input 100D'!I69</f>
        <v>0</v>
      </c>
      <c r="K69" s="574">
        <f>'Input 100D'!J69</f>
        <v>0</v>
      </c>
      <c r="L69" s="574">
        <f>'Input 100D'!K69</f>
        <v>0</v>
      </c>
      <c r="M69" s="575" t="str">
        <f>'Input 100D'!L69</f>
        <v/>
      </c>
      <c r="N69" s="248"/>
      <c r="O69" s="572" t="e">
        <f>+'Input 100D'!N69</f>
        <v>#REF!</v>
      </c>
      <c r="P69" s="572" t="e">
        <f>+'Input 100D'!O69</f>
        <v>#REF!</v>
      </c>
      <c r="Q69" s="572" t="e">
        <f>+'Input 100D'!P69</f>
        <v>#REF!</v>
      </c>
      <c r="R69" s="572" t="e">
        <f>+'Input 100D'!Q69</f>
        <v>#REF!</v>
      </c>
      <c r="S69" s="573" t="str">
        <f>+'Input 100D'!R69</f>
        <v>Yes</v>
      </c>
      <c r="T69" s="573">
        <f>+'Input 100D'!S69</f>
        <v>0</v>
      </c>
      <c r="U69" s="574">
        <f>+'Input 100D'!T69</f>
        <v>0</v>
      </c>
      <c r="V69" s="574">
        <f>+'Input 100D'!U69</f>
        <v>0</v>
      </c>
      <c r="W69" s="574">
        <f>+'Input 100D'!V69</f>
        <v>0</v>
      </c>
      <c r="X69" s="575" t="str">
        <f>+'Input 100D'!W69</f>
        <v/>
      </c>
      <c r="Y69" s="248"/>
      <c r="Z69" s="249" t="str">
        <f t="shared" ref="Z69:Z93" si="1">+IF(OR(N69=$AD$5)=TRUE,$AD$5,IF(OR(Y69=$AD$5),$AD$5,""))</f>
        <v/>
      </c>
      <c r="AA69" s="126"/>
      <c r="AB69" s="126"/>
      <c r="AC69" s="126"/>
      <c r="AD69" s="126"/>
      <c r="AE69" s="126"/>
    </row>
    <row r="70" spans="1:31" ht="21" x14ac:dyDescent="0.25">
      <c r="A70" s="231"/>
      <c r="B70" s="392">
        <v>67</v>
      </c>
      <c r="C70" s="393" t="e">
        <f>'Input 100D'!B70</f>
        <v>#REF!</v>
      </c>
      <c r="D70" s="393" t="e">
        <f>'Input 100D'!C70</f>
        <v>#REF!</v>
      </c>
      <c r="E70" s="571" t="e">
        <f>'Input 100D'!D70</f>
        <v>#REF!</v>
      </c>
      <c r="F70" s="572" t="str">
        <f>'Input 100D'!E70</f>
        <v/>
      </c>
      <c r="G70" s="572" t="str">
        <f>'Input 100D'!F70</f>
        <v/>
      </c>
      <c r="H70" s="573" t="str">
        <f>'Input 100D'!G70</f>
        <v/>
      </c>
      <c r="I70" s="573">
        <f>'Input 100D'!H70</f>
        <v>0</v>
      </c>
      <c r="J70" s="574">
        <f>'Input 100D'!I70</f>
        <v>0</v>
      </c>
      <c r="K70" s="574">
        <f>'Input 100D'!J70</f>
        <v>0</v>
      </c>
      <c r="L70" s="574">
        <f>'Input 100D'!K70</f>
        <v>0</v>
      </c>
      <c r="M70" s="575" t="str">
        <f>'Input 100D'!L70</f>
        <v/>
      </c>
      <c r="N70" s="248"/>
      <c r="O70" s="572" t="e">
        <f>+'Input 100D'!N70</f>
        <v>#REF!</v>
      </c>
      <c r="P70" s="572" t="e">
        <f>+'Input 100D'!O70</f>
        <v>#REF!</v>
      </c>
      <c r="Q70" s="572" t="e">
        <f>+'Input 100D'!P70</f>
        <v>#REF!</v>
      </c>
      <c r="R70" s="572" t="e">
        <f>+'Input 100D'!Q70</f>
        <v>#REF!</v>
      </c>
      <c r="S70" s="573" t="str">
        <f>+'Input 100D'!R70</f>
        <v>Yes</v>
      </c>
      <c r="T70" s="573">
        <f>+'Input 100D'!S70</f>
        <v>0</v>
      </c>
      <c r="U70" s="574">
        <f>+'Input 100D'!T70</f>
        <v>0</v>
      </c>
      <c r="V70" s="574">
        <f>+'Input 100D'!U70</f>
        <v>0</v>
      </c>
      <c r="W70" s="574">
        <f>+'Input 100D'!V70</f>
        <v>0</v>
      </c>
      <c r="X70" s="575" t="str">
        <f>+'Input 100D'!W70</f>
        <v/>
      </c>
      <c r="Y70" s="248"/>
      <c r="Z70" s="249" t="str">
        <f t="shared" si="1"/>
        <v/>
      </c>
      <c r="AA70" s="126"/>
      <c r="AB70" s="126"/>
      <c r="AC70" s="126"/>
      <c r="AD70" s="126"/>
      <c r="AE70" s="126"/>
    </row>
    <row r="71" spans="1:31" ht="21" x14ac:dyDescent="0.25">
      <c r="A71" s="231"/>
      <c r="B71" s="392">
        <v>68</v>
      </c>
      <c r="C71" s="393" t="e">
        <f>'Input 100D'!B71</f>
        <v>#REF!</v>
      </c>
      <c r="D71" s="393" t="e">
        <f>'Input 100D'!C71</f>
        <v>#REF!</v>
      </c>
      <c r="E71" s="571" t="e">
        <f>'Input 100D'!D71</f>
        <v>#REF!</v>
      </c>
      <c r="F71" s="572" t="str">
        <f>'Input 100D'!E71</f>
        <v/>
      </c>
      <c r="G71" s="572" t="str">
        <f>'Input 100D'!F71</f>
        <v/>
      </c>
      <c r="H71" s="573" t="str">
        <f>'Input 100D'!G71</f>
        <v/>
      </c>
      <c r="I71" s="573">
        <f>'Input 100D'!H71</f>
        <v>0</v>
      </c>
      <c r="J71" s="574">
        <f>'Input 100D'!I71</f>
        <v>0</v>
      </c>
      <c r="K71" s="574">
        <f>'Input 100D'!J71</f>
        <v>0</v>
      </c>
      <c r="L71" s="574">
        <f>'Input 100D'!K71</f>
        <v>0</v>
      </c>
      <c r="M71" s="575" t="str">
        <f>'Input 100D'!L71</f>
        <v/>
      </c>
      <c r="N71" s="248"/>
      <c r="O71" s="572" t="e">
        <f>+'Input 100D'!N71</f>
        <v>#REF!</v>
      </c>
      <c r="P71" s="572" t="e">
        <f>+'Input 100D'!O71</f>
        <v>#REF!</v>
      </c>
      <c r="Q71" s="572" t="e">
        <f>+'Input 100D'!P71</f>
        <v>#REF!</v>
      </c>
      <c r="R71" s="572" t="e">
        <f>+'Input 100D'!Q71</f>
        <v>#REF!</v>
      </c>
      <c r="S71" s="573" t="str">
        <f>+'Input 100D'!R71</f>
        <v>Yes</v>
      </c>
      <c r="T71" s="573">
        <f>+'Input 100D'!S71</f>
        <v>0</v>
      </c>
      <c r="U71" s="574">
        <f>+'Input 100D'!T71</f>
        <v>0</v>
      </c>
      <c r="V71" s="574">
        <f>+'Input 100D'!U71</f>
        <v>0</v>
      </c>
      <c r="W71" s="574">
        <f>+'Input 100D'!V71</f>
        <v>0</v>
      </c>
      <c r="X71" s="575" t="str">
        <f>+'Input 100D'!W71</f>
        <v/>
      </c>
      <c r="Y71" s="248"/>
      <c r="Z71" s="249" t="str">
        <f t="shared" si="1"/>
        <v/>
      </c>
      <c r="AA71" s="126"/>
      <c r="AB71" s="126"/>
      <c r="AC71" s="126"/>
      <c r="AD71" s="126"/>
      <c r="AE71" s="126"/>
    </row>
    <row r="72" spans="1:31" ht="21" x14ac:dyDescent="0.25">
      <c r="A72" s="231"/>
      <c r="B72" s="392">
        <v>69</v>
      </c>
      <c r="C72" s="393" t="e">
        <f>'Input 100D'!B72</f>
        <v>#REF!</v>
      </c>
      <c r="D72" s="393" t="e">
        <f>'Input 100D'!C72</f>
        <v>#REF!</v>
      </c>
      <c r="E72" s="571" t="e">
        <f>'Input 100D'!D72</f>
        <v>#REF!</v>
      </c>
      <c r="F72" s="572" t="str">
        <f>'Input 100D'!E72</f>
        <v/>
      </c>
      <c r="G72" s="572" t="str">
        <f>'Input 100D'!F72</f>
        <v/>
      </c>
      <c r="H72" s="573" t="str">
        <f>'Input 100D'!G72</f>
        <v/>
      </c>
      <c r="I72" s="573">
        <f>'Input 100D'!H72</f>
        <v>0</v>
      </c>
      <c r="J72" s="574">
        <f>'Input 100D'!I72</f>
        <v>0</v>
      </c>
      <c r="K72" s="574">
        <f>'Input 100D'!J72</f>
        <v>0</v>
      </c>
      <c r="L72" s="574">
        <f>'Input 100D'!K72</f>
        <v>0</v>
      </c>
      <c r="M72" s="575" t="str">
        <f>'Input 100D'!L72</f>
        <v/>
      </c>
      <c r="N72" s="248"/>
      <c r="O72" s="572" t="e">
        <f>+'Input 100D'!N72</f>
        <v>#REF!</v>
      </c>
      <c r="P72" s="572" t="e">
        <f>+'Input 100D'!O72</f>
        <v>#REF!</v>
      </c>
      <c r="Q72" s="572" t="e">
        <f>+'Input 100D'!P72</f>
        <v>#REF!</v>
      </c>
      <c r="R72" s="572" t="e">
        <f>+'Input 100D'!Q72</f>
        <v>#REF!</v>
      </c>
      <c r="S72" s="573" t="str">
        <f>+'Input 100D'!R72</f>
        <v>Yes</v>
      </c>
      <c r="T72" s="573">
        <f>+'Input 100D'!S72</f>
        <v>0</v>
      </c>
      <c r="U72" s="574">
        <f>+'Input 100D'!T72</f>
        <v>0</v>
      </c>
      <c r="V72" s="574">
        <f>+'Input 100D'!U72</f>
        <v>0</v>
      </c>
      <c r="W72" s="574">
        <f>+'Input 100D'!V72</f>
        <v>0</v>
      </c>
      <c r="X72" s="575" t="str">
        <f>+'Input 100D'!W72</f>
        <v/>
      </c>
      <c r="Y72" s="248"/>
      <c r="Z72" s="249" t="str">
        <f t="shared" si="1"/>
        <v/>
      </c>
      <c r="AA72" s="126"/>
      <c r="AB72" s="126"/>
      <c r="AC72" s="126"/>
      <c r="AD72" s="126"/>
      <c r="AE72" s="126"/>
    </row>
    <row r="73" spans="1:31" ht="21" x14ac:dyDescent="0.25">
      <c r="A73" s="231"/>
      <c r="B73" s="392">
        <v>70</v>
      </c>
      <c r="C73" s="393" t="e">
        <f>'Input 100D'!B73</f>
        <v>#REF!</v>
      </c>
      <c r="D73" s="393" t="e">
        <f>'Input 100D'!C73</f>
        <v>#REF!</v>
      </c>
      <c r="E73" s="571" t="e">
        <f>'Input 100D'!D73</f>
        <v>#REF!</v>
      </c>
      <c r="F73" s="572" t="str">
        <f>'Input 100D'!E73</f>
        <v/>
      </c>
      <c r="G73" s="572" t="str">
        <f>'Input 100D'!F73</f>
        <v/>
      </c>
      <c r="H73" s="573" t="str">
        <f>'Input 100D'!G73</f>
        <v/>
      </c>
      <c r="I73" s="573">
        <f>'Input 100D'!H73</f>
        <v>0</v>
      </c>
      <c r="J73" s="574">
        <f>'Input 100D'!I73</f>
        <v>0</v>
      </c>
      <c r="K73" s="574">
        <f>'Input 100D'!J73</f>
        <v>0</v>
      </c>
      <c r="L73" s="574">
        <f>'Input 100D'!K73</f>
        <v>0</v>
      </c>
      <c r="M73" s="575" t="str">
        <f>'Input 100D'!L73</f>
        <v/>
      </c>
      <c r="N73" s="248"/>
      <c r="O73" s="572" t="e">
        <f>+'Input 100D'!N73</f>
        <v>#REF!</v>
      </c>
      <c r="P73" s="572" t="e">
        <f>+'Input 100D'!O73</f>
        <v>#REF!</v>
      </c>
      <c r="Q73" s="572" t="e">
        <f>+'Input 100D'!P73</f>
        <v>#REF!</v>
      </c>
      <c r="R73" s="572" t="e">
        <f>+'Input 100D'!Q73</f>
        <v>#REF!</v>
      </c>
      <c r="S73" s="573" t="str">
        <f>+'Input 100D'!R73</f>
        <v>Yes</v>
      </c>
      <c r="T73" s="573">
        <f>+'Input 100D'!S73</f>
        <v>0</v>
      </c>
      <c r="U73" s="574">
        <f>+'Input 100D'!T73</f>
        <v>0</v>
      </c>
      <c r="V73" s="574">
        <f>+'Input 100D'!U73</f>
        <v>0</v>
      </c>
      <c r="W73" s="574">
        <f>+'Input 100D'!V73</f>
        <v>0</v>
      </c>
      <c r="X73" s="575" t="str">
        <f>+'Input 100D'!W73</f>
        <v/>
      </c>
      <c r="Y73" s="248"/>
      <c r="Z73" s="249" t="str">
        <f t="shared" si="1"/>
        <v/>
      </c>
      <c r="AA73" s="126"/>
      <c r="AB73" s="126"/>
      <c r="AC73" s="126"/>
      <c r="AD73" s="126"/>
      <c r="AE73" s="126"/>
    </row>
    <row r="74" spans="1:31" ht="21" x14ac:dyDescent="0.25">
      <c r="A74" s="231"/>
      <c r="B74" s="392">
        <v>71</v>
      </c>
      <c r="C74" s="393" t="e">
        <f>'Input 100D'!B74</f>
        <v>#REF!</v>
      </c>
      <c r="D74" s="393" t="e">
        <f>'Input 100D'!C74</f>
        <v>#REF!</v>
      </c>
      <c r="E74" s="571" t="e">
        <f>'Input 100D'!D74</f>
        <v>#REF!</v>
      </c>
      <c r="F74" s="572" t="str">
        <f>'Input 100D'!E74</f>
        <v/>
      </c>
      <c r="G74" s="572" t="str">
        <f>'Input 100D'!F74</f>
        <v/>
      </c>
      <c r="H74" s="573" t="str">
        <f>'Input 100D'!G74</f>
        <v/>
      </c>
      <c r="I74" s="573">
        <f>'Input 100D'!H74</f>
        <v>0</v>
      </c>
      <c r="J74" s="574">
        <f>'Input 100D'!I74</f>
        <v>0</v>
      </c>
      <c r="K74" s="574">
        <f>'Input 100D'!J74</f>
        <v>0</v>
      </c>
      <c r="L74" s="574">
        <f>'Input 100D'!K74</f>
        <v>0</v>
      </c>
      <c r="M74" s="575" t="str">
        <f>'Input 100D'!L74</f>
        <v/>
      </c>
      <c r="N74" s="248"/>
      <c r="O74" s="572" t="e">
        <f>+'Input 100D'!N74</f>
        <v>#REF!</v>
      </c>
      <c r="P74" s="572" t="e">
        <f>+'Input 100D'!O74</f>
        <v>#REF!</v>
      </c>
      <c r="Q74" s="572" t="e">
        <f>+'Input 100D'!P74</f>
        <v>#REF!</v>
      </c>
      <c r="R74" s="572" t="e">
        <f>+'Input 100D'!Q74</f>
        <v>#REF!</v>
      </c>
      <c r="S74" s="573" t="str">
        <f>+'Input 100D'!R74</f>
        <v>Yes</v>
      </c>
      <c r="T74" s="573">
        <f>+'Input 100D'!S74</f>
        <v>0</v>
      </c>
      <c r="U74" s="574">
        <f>+'Input 100D'!T74</f>
        <v>0</v>
      </c>
      <c r="V74" s="574">
        <f>+'Input 100D'!U74</f>
        <v>0</v>
      </c>
      <c r="W74" s="574">
        <f>+'Input 100D'!V74</f>
        <v>0</v>
      </c>
      <c r="X74" s="575" t="str">
        <f>+'Input 100D'!W74</f>
        <v/>
      </c>
      <c r="Y74" s="248"/>
      <c r="Z74" s="249" t="str">
        <f t="shared" si="1"/>
        <v/>
      </c>
      <c r="AA74" s="126"/>
      <c r="AB74" s="126"/>
      <c r="AC74" s="126"/>
      <c r="AD74" s="126"/>
      <c r="AE74" s="126"/>
    </row>
    <row r="75" spans="1:31" ht="21" x14ac:dyDescent="0.25">
      <c r="A75" s="231"/>
      <c r="B75" s="392">
        <v>72</v>
      </c>
      <c r="C75" s="393" t="e">
        <f>'Input 100D'!B75</f>
        <v>#REF!</v>
      </c>
      <c r="D75" s="393" t="e">
        <f>'Input 100D'!C75</f>
        <v>#REF!</v>
      </c>
      <c r="E75" s="571" t="e">
        <f>'Input 100D'!D75</f>
        <v>#REF!</v>
      </c>
      <c r="F75" s="572" t="str">
        <f>'Input 100D'!E75</f>
        <v/>
      </c>
      <c r="G75" s="572" t="str">
        <f>'Input 100D'!F75</f>
        <v/>
      </c>
      <c r="H75" s="573" t="str">
        <f>'Input 100D'!G75</f>
        <v/>
      </c>
      <c r="I75" s="573">
        <f>'Input 100D'!H75</f>
        <v>0</v>
      </c>
      <c r="J75" s="574">
        <f>'Input 100D'!I75</f>
        <v>0</v>
      </c>
      <c r="K75" s="574">
        <f>'Input 100D'!J75</f>
        <v>0</v>
      </c>
      <c r="L75" s="574">
        <f>'Input 100D'!K75</f>
        <v>0</v>
      </c>
      <c r="M75" s="575" t="str">
        <f>'Input 100D'!L75</f>
        <v/>
      </c>
      <c r="N75" s="248"/>
      <c r="O75" s="572" t="e">
        <f>+'Input 100D'!N75</f>
        <v>#REF!</v>
      </c>
      <c r="P75" s="572" t="e">
        <f>+'Input 100D'!O75</f>
        <v>#REF!</v>
      </c>
      <c r="Q75" s="572" t="e">
        <f>+'Input 100D'!P75</f>
        <v>#REF!</v>
      </c>
      <c r="R75" s="572" t="e">
        <f>+'Input 100D'!Q75</f>
        <v>#REF!</v>
      </c>
      <c r="S75" s="573" t="str">
        <f>+'Input 100D'!R75</f>
        <v>Yes</v>
      </c>
      <c r="T75" s="573">
        <f>+'Input 100D'!S75</f>
        <v>0</v>
      </c>
      <c r="U75" s="574">
        <f>+'Input 100D'!T75</f>
        <v>0</v>
      </c>
      <c r="V75" s="574">
        <f>+'Input 100D'!U75</f>
        <v>0</v>
      </c>
      <c r="W75" s="574">
        <f>+'Input 100D'!V75</f>
        <v>0</v>
      </c>
      <c r="X75" s="575" t="str">
        <f>+'Input 100D'!W75</f>
        <v/>
      </c>
      <c r="Y75" s="248"/>
      <c r="Z75" s="249" t="str">
        <f t="shared" si="1"/>
        <v/>
      </c>
      <c r="AA75" s="126"/>
      <c r="AB75" s="126"/>
      <c r="AC75" s="126"/>
      <c r="AD75" s="126"/>
      <c r="AE75" s="126"/>
    </row>
    <row r="76" spans="1:31" ht="21" x14ac:dyDescent="0.25">
      <c r="A76" s="231"/>
      <c r="B76" s="392">
        <v>73</v>
      </c>
      <c r="C76" s="393" t="e">
        <f>'Input 100D'!B76</f>
        <v>#REF!</v>
      </c>
      <c r="D76" s="393" t="e">
        <f>'Input 100D'!C76</f>
        <v>#REF!</v>
      </c>
      <c r="E76" s="571" t="e">
        <f>'Input 100D'!D76</f>
        <v>#REF!</v>
      </c>
      <c r="F76" s="572" t="str">
        <f>'Input 100D'!E76</f>
        <v/>
      </c>
      <c r="G76" s="572" t="str">
        <f>'Input 100D'!F76</f>
        <v/>
      </c>
      <c r="H76" s="573" t="str">
        <f>'Input 100D'!G76</f>
        <v/>
      </c>
      <c r="I76" s="573">
        <f>'Input 100D'!H76</f>
        <v>0</v>
      </c>
      <c r="J76" s="574">
        <f>'Input 100D'!I76</f>
        <v>0</v>
      </c>
      <c r="K76" s="574">
        <f>'Input 100D'!J76</f>
        <v>0</v>
      </c>
      <c r="L76" s="574">
        <f>'Input 100D'!K76</f>
        <v>0</v>
      </c>
      <c r="M76" s="575" t="str">
        <f>'Input 100D'!L76</f>
        <v/>
      </c>
      <c r="N76" s="248"/>
      <c r="O76" s="572" t="e">
        <f>+'Input 100D'!N76</f>
        <v>#REF!</v>
      </c>
      <c r="P76" s="572" t="e">
        <f>+'Input 100D'!O76</f>
        <v>#REF!</v>
      </c>
      <c r="Q76" s="572" t="e">
        <f>+'Input 100D'!P76</f>
        <v>#REF!</v>
      </c>
      <c r="R76" s="572" t="e">
        <f>+'Input 100D'!Q76</f>
        <v>#REF!</v>
      </c>
      <c r="S76" s="573" t="str">
        <f>+'Input 100D'!R76</f>
        <v>Yes</v>
      </c>
      <c r="T76" s="573">
        <f>+'Input 100D'!S76</f>
        <v>0</v>
      </c>
      <c r="U76" s="574">
        <f>+'Input 100D'!T76</f>
        <v>0</v>
      </c>
      <c r="V76" s="574">
        <f>+'Input 100D'!U76</f>
        <v>0</v>
      </c>
      <c r="W76" s="574">
        <f>+'Input 100D'!V76</f>
        <v>0</v>
      </c>
      <c r="X76" s="575" t="str">
        <f>+'Input 100D'!W76</f>
        <v/>
      </c>
      <c r="Y76" s="248"/>
      <c r="Z76" s="249" t="str">
        <f t="shared" si="1"/>
        <v/>
      </c>
      <c r="AA76" s="126"/>
      <c r="AB76" s="126"/>
      <c r="AC76" s="126"/>
      <c r="AD76" s="126"/>
      <c r="AE76" s="126"/>
    </row>
    <row r="77" spans="1:31" ht="21" x14ac:dyDescent="0.25">
      <c r="A77" s="231"/>
      <c r="B77" s="392">
        <v>74</v>
      </c>
      <c r="C77" s="393" t="e">
        <f>'Input 100D'!B77</f>
        <v>#REF!</v>
      </c>
      <c r="D77" s="393" t="e">
        <f>'Input 100D'!C77</f>
        <v>#REF!</v>
      </c>
      <c r="E77" s="571" t="e">
        <f>'Input 100D'!D77</f>
        <v>#REF!</v>
      </c>
      <c r="F77" s="572" t="str">
        <f>'Input 100D'!E77</f>
        <v/>
      </c>
      <c r="G77" s="572" t="str">
        <f>'Input 100D'!F77</f>
        <v/>
      </c>
      <c r="H77" s="573" t="str">
        <f>'Input 100D'!G77</f>
        <v/>
      </c>
      <c r="I77" s="573">
        <f>'Input 100D'!H77</f>
        <v>0</v>
      </c>
      <c r="J77" s="574">
        <f>'Input 100D'!I77</f>
        <v>0</v>
      </c>
      <c r="K77" s="574">
        <f>'Input 100D'!J77</f>
        <v>0</v>
      </c>
      <c r="L77" s="574">
        <f>'Input 100D'!K77</f>
        <v>0</v>
      </c>
      <c r="M77" s="575" t="str">
        <f>'Input 100D'!L77</f>
        <v/>
      </c>
      <c r="N77" s="248"/>
      <c r="O77" s="572" t="e">
        <f>+'Input 100D'!N77</f>
        <v>#REF!</v>
      </c>
      <c r="P77" s="572" t="e">
        <f>+'Input 100D'!O77</f>
        <v>#REF!</v>
      </c>
      <c r="Q77" s="572" t="e">
        <f>+'Input 100D'!P77</f>
        <v>#REF!</v>
      </c>
      <c r="R77" s="572" t="e">
        <f>+'Input 100D'!Q77</f>
        <v>#REF!</v>
      </c>
      <c r="S77" s="573" t="str">
        <f>+'Input 100D'!R77</f>
        <v>Yes</v>
      </c>
      <c r="T77" s="573">
        <f>+'Input 100D'!S77</f>
        <v>0</v>
      </c>
      <c r="U77" s="574">
        <f>+'Input 100D'!T77</f>
        <v>0</v>
      </c>
      <c r="V77" s="574">
        <f>+'Input 100D'!U77</f>
        <v>0</v>
      </c>
      <c r="W77" s="574">
        <f>+'Input 100D'!V77</f>
        <v>0</v>
      </c>
      <c r="X77" s="575" t="str">
        <f>+'Input 100D'!W77</f>
        <v/>
      </c>
      <c r="Y77" s="248"/>
      <c r="Z77" s="249" t="str">
        <f t="shared" si="1"/>
        <v/>
      </c>
      <c r="AA77" s="126"/>
      <c r="AB77" s="126"/>
      <c r="AC77" s="126"/>
      <c r="AD77" s="126"/>
      <c r="AE77" s="126"/>
    </row>
    <row r="78" spans="1:31" ht="21" x14ac:dyDescent="0.25">
      <c r="A78" s="231"/>
      <c r="B78" s="392">
        <v>75</v>
      </c>
      <c r="C78" s="393" t="e">
        <f>'Input 100D'!B78</f>
        <v>#REF!</v>
      </c>
      <c r="D78" s="393" t="e">
        <f>'Input 100D'!C78</f>
        <v>#REF!</v>
      </c>
      <c r="E78" s="571" t="e">
        <f>'Input 100D'!D78</f>
        <v>#REF!</v>
      </c>
      <c r="F78" s="572" t="str">
        <f>'Input 100D'!E78</f>
        <v/>
      </c>
      <c r="G78" s="572" t="str">
        <f>'Input 100D'!F78</f>
        <v/>
      </c>
      <c r="H78" s="573" t="str">
        <f>'Input 100D'!G78</f>
        <v/>
      </c>
      <c r="I78" s="573">
        <f>'Input 100D'!H78</f>
        <v>0</v>
      </c>
      <c r="J78" s="574">
        <f>'Input 100D'!I78</f>
        <v>0</v>
      </c>
      <c r="K78" s="574">
        <f>'Input 100D'!J78</f>
        <v>0</v>
      </c>
      <c r="L78" s="574">
        <f>'Input 100D'!K78</f>
        <v>0</v>
      </c>
      <c r="M78" s="575" t="str">
        <f>'Input 100D'!L78</f>
        <v/>
      </c>
      <c r="N78" s="248"/>
      <c r="O78" s="572" t="e">
        <f>+'Input 100D'!N78</f>
        <v>#REF!</v>
      </c>
      <c r="P78" s="572" t="e">
        <f>+'Input 100D'!O78</f>
        <v>#REF!</v>
      </c>
      <c r="Q78" s="572" t="e">
        <f>+'Input 100D'!P78</f>
        <v>#REF!</v>
      </c>
      <c r="R78" s="572" t="e">
        <f>+'Input 100D'!Q78</f>
        <v>#REF!</v>
      </c>
      <c r="S78" s="573" t="str">
        <f>+'Input 100D'!R78</f>
        <v>Yes</v>
      </c>
      <c r="T78" s="573">
        <f>+'Input 100D'!S78</f>
        <v>0</v>
      </c>
      <c r="U78" s="574">
        <f>+'Input 100D'!T78</f>
        <v>0</v>
      </c>
      <c r="V78" s="574">
        <f>+'Input 100D'!U78</f>
        <v>0</v>
      </c>
      <c r="W78" s="574">
        <f>+'Input 100D'!V78</f>
        <v>0</v>
      </c>
      <c r="X78" s="575" t="str">
        <f>+'Input 100D'!W78</f>
        <v/>
      </c>
      <c r="Y78" s="248"/>
      <c r="Z78" s="249" t="str">
        <f t="shared" si="1"/>
        <v/>
      </c>
      <c r="AA78" s="126"/>
      <c r="AB78" s="126"/>
      <c r="AC78" s="126"/>
      <c r="AD78" s="126"/>
      <c r="AE78" s="126"/>
    </row>
    <row r="79" spans="1:31" ht="21" x14ac:dyDescent="0.25">
      <c r="A79" s="231"/>
      <c r="B79" s="392">
        <v>76</v>
      </c>
      <c r="C79" s="393" t="e">
        <f>'Input 100D'!B79</f>
        <v>#REF!</v>
      </c>
      <c r="D79" s="393" t="e">
        <f>'Input 100D'!C79</f>
        <v>#REF!</v>
      </c>
      <c r="E79" s="571" t="e">
        <f>'Input 100D'!D79</f>
        <v>#REF!</v>
      </c>
      <c r="F79" s="572" t="str">
        <f>'Input 100D'!E79</f>
        <v/>
      </c>
      <c r="G79" s="572" t="str">
        <f>'Input 100D'!F79</f>
        <v/>
      </c>
      <c r="H79" s="573" t="str">
        <f>'Input 100D'!G79</f>
        <v/>
      </c>
      <c r="I79" s="573">
        <f>'Input 100D'!H79</f>
        <v>0</v>
      </c>
      <c r="J79" s="574">
        <f>'Input 100D'!I79</f>
        <v>0</v>
      </c>
      <c r="K79" s="574">
        <f>'Input 100D'!J79</f>
        <v>0</v>
      </c>
      <c r="L79" s="574">
        <f>'Input 100D'!K79</f>
        <v>0</v>
      </c>
      <c r="M79" s="575" t="str">
        <f>'Input 100D'!L79</f>
        <v/>
      </c>
      <c r="N79" s="248"/>
      <c r="O79" s="572" t="e">
        <f>+'Input 100D'!N79</f>
        <v>#REF!</v>
      </c>
      <c r="P79" s="572" t="e">
        <f>+'Input 100D'!O79</f>
        <v>#REF!</v>
      </c>
      <c r="Q79" s="572" t="e">
        <f>+'Input 100D'!P79</f>
        <v>#REF!</v>
      </c>
      <c r="R79" s="572" t="e">
        <f>+'Input 100D'!Q79</f>
        <v>#REF!</v>
      </c>
      <c r="S79" s="573" t="str">
        <f>+'Input 100D'!R79</f>
        <v>Yes</v>
      </c>
      <c r="T79" s="573">
        <f>+'Input 100D'!S79</f>
        <v>0</v>
      </c>
      <c r="U79" s="574">
        <f>+'Input 100D'!T79</f>
        <v>0</v>
      </c>
      <c r="V79" s="574">
        <f>+'Input 100D'!U79</f>
        <v>0</v>
      </c>
      <c r="W79" s="574">
        <f>+'Input 100D'!V79</f>
        <v>0</v>
      </c>
      <c r="X79" s="575" t="str">
        <f>+'Input 100D'!W79</f>
        <v/>
      </c>
      <c r="Y79" s="248"/>
      <c r="Z79" s="249" t="str">
        <f t="shared" si="1"/>
        <v/>
      </c>
      <c r="AA79" s="126"/>
      <c r="AB79" s="126"/>
      <c r="AC79" s="126"/>
      <c r="AD79" s="126"/>
      <c r="AE79" s="126"/>
    </row>
    <row r="80" spans="1:31" ht="21" x14ac:dyDescent="0.25">
      <c r="A80" s="231"/>
      <c r="B80" s="392">
        <v>77</v>
      </c>
      <c r="C80" s="393" t="e">
        <f>'Input 100D'!B80</f>
        <v>#REF!</v>
      </c>
      <c r="D80" s="393" t="e">
        <f>'Input 100D'!C80</f>
        <v>#REF!</v>
      </c>
      <c r="E80" s="571" t="e">
        <f>'Input 100D'!D80</f>
        <v>#REF!</v>
      </c>
      <c r="F80" s="572" t="str">
        <f>'Input 100D'!E80</f>
        <v/>
      </c>
      <c r="G80" s="572" t="str">
        <f>'Input 100D'!F80</f>
        <v/>
      </c>
      <c r="H80" s="573" t="str">
        <f>'Input 100D'!G80</f>
        <v/>
      </c>
      <c r="I80" s="573">
        <f>'Input 100D'!H80</f>
        <v>0</v>
      </c>
      <c r="J80" s="574">
        <f>'Input 100D'!I80</f>
        <v>0</v>
      </c>
      <c r="K80" s="574">
        <f>'Input 100D'!J80</f>
        <v>0</v>
      </c>
      <c r="L80" s="574">
        <f>'Input 100D'!K80</f>
        <v>0</v>
      </c>
      <c r="M80" s="575" t="str">
        <f>'Input 100D'!L80</f>
        <v/>
      </c>
      <c r="N80" s="248"/>
      <c r="O80" s="572" t="e">
        <f>+'Input 100D'!N80</f>
        <v>#REF!</v>
      </c>
      <c r="P80" s="572" t="e">
        <f>+'Input 100D'!O80</f>
        <v>#REF!</v>
      </c>
      <c r="Q80" s="572" t="e">
        <f>+'Input 100D'!P80</f>
        <v>#REF!</v>
      </c>
      <c r="R80" s="572" t="e">
        <f>+'Input 100D'!Q80</f>
        <v>#REF!</v>
      </c>
      <c r="S80" s="573" t="str">
        <f>+'Input 100D'!R80</f>
        <v>Yes</v>
      </c>
      <c r="T80" s="573">
        <f>+'Input 100D'!S80</f>
        <v>0</v>
      </c>
      <c r="U80" s="574">
        <f>+'Input 100D'!T80</f>
        <v>0</v>
      </c>
      <c r="V80" s="574">
        <f>+'Input 100D'!U80</f>
        <v>0</v>
      </c>
      <c r="W80" s="574">
        <f>+'Input 100D'!V80</f>
        <v>0</v>
      </c>
      <c r="X80" s="575" t="str">
        <f>+'Input 100D'!W80</f>
        <v/>
      </c>
      <c r="Y80" s="248"/>
      <c r="Z80" s="249" t="str">
        <f t="shared" si="1"/>
        <v/>
      </c>
      <c r="AA80" s="126"/>
      <c r="AB80" s="126"/>
      <c r="AC80" s="126"/>
      <c r="AD80" s="126"/>
      <c r="AE80" s="126"/>
    </row>
    <row r="81" spans="1:31" ht="21" x14ac:dyDescent="0.25">
      <c r="A81" s="231"/>
      <c r="B81" s="392">
        <v>78</v>
      </c>
      <c r="C81" s="393" t="e">
        <f>'Input 100D'!B81</f>
        <v>#REF!</v>
      </c>
      <c r="D81" s="393" t="e">
        <f>'Input 100D'!C81</f>
        <v>#REF!</v>
      </c>
      <c r="E81" s="571" t="e">
        <f>'Input 100D'!D81</f>
        <v>#REF!</v>
      </c>
      <c r="F81" s="572" t="str">
        <f>'Input 100D'!E81</f>
        <v/>
      </c>
      <c r="G81" s="572" t="str">
        <f>'Input 100D'!F81</f>
        <v/>
      </c>
      <c r="H81" s="573" t="str">
        <f>'Input 100D'!G81</f>
        <v/>
      </c>
      <c r="I81" s="573">
        <f>'Input 100D'!H81</f>
        <v>0</v>
      </c>
      <c r="J81" s="574">
        <f>'Input 100D'!I81</f>
        <v>0</v>
      </c>
      <c r="K81" s="574">
        <f>'Input 100D'!J81</f>
        <v>0</v>
      </c>
      <c r="L81" s="574">
        <f>'Input 100D'!K81</f>
        <v>0</v>
      </c>
      <c r="M81" s="575" t="str">
        <f>'Input 100D'!L81</f>
        <v/>
      </c>
      <c r="N81" s="248"/>
      <c r="O81" s="572" t="e">
        <f>+'Input 100D'!N81</f>
        <v>#REF!</v>
      </c>
      <c r="P81" s="572" t="e">
        <f>+'Input 100D'!O81</f>
        <v>#REF!</v>
      </c>
      <c r="Q81" s="572" t="e">
        <f>+'Input 100D'!P81</f>
        <v>#REF!</v>
      </c>
      <c r="R81" s="572" t="e">
        <f>+'Input 100D'!Q81</f>
        <v>#REF!</v>
      </c>
      <c r="S81" s="573" t="str">
        <f>+'Input 100D'!R81</f>
        <v>Yes</v>
      </c>
      <c r="T81" s="573">
        <f>+'Input 100D'!S81</f>
        <v>0</v>
      </c>
      <c r="U81" s="574">
        <f>+'Input 100D'!T81</f>
        <v>0</v>
      </c>
      <c r="V81" s="574">
        <f>+'Input 100D'!U81</f>
        <v>0</v>
      </c>
      <c r="W81" s="574">
        <f>+'Input 100D'!V81</f>
        <v>0</v>
      </c>
      <c r="X81" s="575" t="str">
        <f>+'Input 100D'!W81</f>
        <v/>
      </c>
      <c r="Y81" s="248"/>
      <c r="Z81" s="249" t="str">
        <f t="shared" si="1"/>
        <v/>
      </c>
      <c r="AA81" s="126"/>
      <c r="AB81" s="126"/>
      <c r="AC81" s="126"/>
      <c r="AD81" s="126"/>
      <c r="AE81" s="126"/>
    </row>
    <row r="82" spans="1:31" ht="21" x14ac:dyDescent="0.25">
      <c r="A82" s="231"/>
      <c r="B82" s="392">
        <v>79</v>
      </c>
      <c r="C82" s="393" t="e">
        <f>'Input 100D'!B82</f>
        <v>#REF!</v>
      </c>
      <c r="D82" s="393" t="e">
        <f>'Input 100D'!C82</f>
        <v>#REF!</v>
      </c>
      <c r="E82" s="571" t="e">
        <f>'Input 100D'!D82</f>
        <v>#REF!</v>
      </c>
      <c r="F82" s="572" t="str">
        <f>'Input 100D'!E82</f>
        <v/>
      </c>
      <c r="G82" s="572" t="str">
        <f>'Input 100D'!F82</f>
        <v/>
      </c>
      <c r="H82" s="573" t="str">
        <f>'Input 100D'!G82</f>
        <v/>
      </c>
      <c r="I82" s="573">
        <f>'Input 100D'!H82</f>
        <v>0</v>
      </c>
      <c r="J82" s="574">
        <f>'Input 100D'!I82</f>
        <v>0</v>
      </c>
      <c r="K82" s="574">
        <f>'Input 100D'!J82</f>
        <v>0</v>
      </c>
      <c r="L82" s="574">
        <f>'Input 100D'!K82</f>
        <v>0</v>
      </c>
      <c r="M82" s="575" t="str">
        <f>'Input 100D'!L82</f>
        <v/>
      </c>
      <c r="N82" s="248"/>
      <c r="O82" s="572" t="e">
        <f>+'Input 100D'!N82</f>
        <v>#REF!</v>
      </c>
      <c r="P82" s="572" t="e">
        <f>+'Input 100D'!O82</f>
        <v>#REF!</v>
      </c>
      <c r="Q82" s="572" t="e">
        <f>+'Input 100D'!P82</f>
        <v>#REF!</v>
      </c>
      <c r="R82" s="572" t="e">
        <f>+'Input 100D'!Q82</f>
        <v>#REF!</v>
      </c>
      <c r="S82" s="573" t="str">
        <f>+'Input 100D'!R82</f>
        <v>Yes</v>
      </c>
      <c r="T82" s="573">
        <f>+'Input 100D'!S82</f>
        <v>0</v>
      </c>
      <c r="U82" s="574">
        <f>+'Input 100D'!T82</f>
        <v>0</v>
      </c>
      <c r="V82" s="574">
        <f>+'Input 100D'!U82</f>
        <v>0</v>
      </c>
      <c r="W82" s="574">
        <f>+'Input 100D'!V82</f>
        <v>0</v>
      </c>
      <c r="X82" s="575" t="str">
        <f>+'Input 100D'!W82</f>
        <v/>
      </c>
      <c r="Y82" s="248"/>
      <c r="Z82" s="249" t="str">
        <f t="shared" si="1"/>
        <v/>
      </c>
      <c r="AA82" s="126"/>
      <c r="AB82" s="126"/>
      <c r="AC82" s="126"/>
      <c r="AD82" s="126"/>
      <c r="AE82" s="126"/>
    </row>
    <row r="83" spans="1:31" ht="21" x14ac:dyDescent="0.25">
      <c r="A83" s="231"/>
      <c r="B83" s="392">
        <v>80</v>
      </c>
      <c r="C83" s="393" t="e">
        <f>'Input 100D'!B83</f>
        <v>#REF!</v>
      </c>
      <c r="D83" s="393" t="e">
        <f>'Input 100D'!C83</f>
        <v>#REF!</v>
      </c>
      <c r="E83" s="571" t="e">
        <f>'Input 100D'!D83</f>
        <v>#REF!</v>
      </c>
      <c r="F83" s="572" t="str">
        <f>'Input 100D'!E83</f>
        <v/>
      </c>
      <c r="G83" s="572" t="str">
        <f>'Input 100D'!F83</f>
        <v/>
      </c>
      <c r="H83" s="573" t="str">
        <f>'Input 100D'!G83</f>
        <v/>
      </c>
      <c r="I83" s="573">
        <f>'Input 100D'!H83</f>
        <v>0</v>
      </c>
      <c r="J83" s="574">
        <f>'Input 100D'!I83</f>
        <v>0</v>
      </c>
      <c r="K83" s="574">
        <f>'Input 100D'!J83</f>
        <v>0</v>
      </c>
      <c r="L83" s="574">
        <f>'Input 100D'!K83</f>
        <v>0</v>
      </c>
      <c r="M83" s="575" t="str">
        <f>'Input 100D'!L83</f>
        <v/>
      </c>
      <c r="N83" s="248"/>
      <c r="O83" s="572" t="e">
        <f>+'Input 100D'!N83</f>
        <v>#REF!</v>
      </c>
      <c r="P83" s="572" t="e">
        <f>+'Input 100D'!O83</f>
        <v>#REF!</v>
      </c>
      <c r="Q83" s="572" t="e">
        <f>+'Input 100D'!P83</f>
        <v>#REF!</v>
      </c>
      <c r="R83" s="572" t="e">
        <f>+'Input 100D'!Q83</f>
        <v>#REF!</v>
      </c>
      <c r="S83" s="573" t="str">
        <f>+'Input 100D'!R83</f>
        <v>Yes</v>
      </c>
      <c r="T83" s="573">
        <f>+'Input 100D'!S83</f>
        <v>0</v>
      </c>
      <c r="U83" s="574">
        <f>+'Input 100D'!T83</f>
        <v>0</v>
      </c>
      <c r="V83" s="574">
        <f>+'Input 100D'!U83</f>
        <v>0</v>
      </c>
      <c r="W83" s="574">
        <f>+'Input 100D'!V83</f>
        <v>0</v>
      </c>
      <c r="X83" s="575" t="str">
        <f>+'Input 100D'!W83</f>
        <v/>
      </c>
      <c r="Y83" s="248"/>
      <c r="Z83" s="249" t="str">
        <f t="shared" si="1"/>
        <v/>
      </c>
      <c r="AA83" s="126"/>
      <c r="AB83" s="126"/>
      <c r="AC83" s="126"/>
      <c r="AD83" s="126"/>
      <c r="AE83" s="126"/>
    </row>
    <row r="84" spans="1:31" ht="21" x14ac:dyDescent="0.25">
      <c r="A84" s="231"/>
      <c r="B84" s="392">
        <v>81</v>
      </c>
      <c r="C84" s="393" t="e">
        <f>'Input 100D'!B84</f>
        <v>#REF!</v>
      </c>
      <c r="D84" s="393" t="e">
        <f>'Input 100D'!C84</f>
        <v>#REF!</v>
      </c>
      <c r="E84" s="571" t="e">
        <f>'Input 100D'!D84</f>
        <v>#REF!</v>
      </c>
      <c r="F84" s="572" t="str">
        <f>'Input 100D'!E84</f>
        <v/>
      </c>
      <c r="G84" s="572" t="str">
        <f>'Input 100D'!F84</f>
        <v/>
      </c>
      <c r="H84" s="573" t="str">
        <f>'Input 100D'!G84</f>
        <v/>
      </c>
      <c r="I84" s="573">
        <f>'Input 100D'!H84</f>
        <v>0</v>
      </c>
      <c r="J84" s="574">
        <f>'Input 100D'!I84</f>
        <v>0</v>
      </c>
      <c r="K84" s="574">
        <f>'Input 100D'!J84</f>
        <v>0</v>
      </c>
      <c r="L84" s="574">
        <f>'Input 100D'!K84</f>
        <v>0</v>
      </c>
      <c r="M84" s="575" t="str">
        <f>'Input 100D'!L84</f>
        <v/>
      </c>
      <c r="N84" s="248"/>
      <c r="O84" s="572" t="e">
        <f>+'Input 100D'!N84</f>
        <v>#REF!</v>
      </c>
      <c r="P84" s="572" t="e">
        <f>+'Input 100D'!O84</f>
        <v>#REF!</v>
      </c>
      <c r="Q84" s="572" t="e">
        <f>+'Input 100D'!P84</f>
        <v>#REF!</v>
      </c>
      <c r="R84" s="572" t="e">
        <f>+'Input 100D'!Q84</f>
        <v>#REF!</v>
      </c>
      <c r="S84" s="573" t="str">
        <f>+'Input 100D'!R84</f>
        <v>Yes</v>
      </c>
      <c r="T84" s="573">
        <f>+'Input 100D'!S84</f>
        <v>0</v>
      </c>
      <c r="U84" s="574">
        <f>+'Input 100D'!T84</f>
        <v>0</v>
      </c>
      <c r="V84" s="574">
        <f>+'Input 100D'!U84</f>
        <v>0</v>
      </c>
      <c r="W84" s="574">
        <f>+'Input 100D'!V84</f>
        <v>0</v>
      </c>
      <c r="X84" s="575" t="str">
        <f>+'Input 100D'!W84</f>
        <v/>
      </c>
      <c r="Y84" s="248"/>
      <c r="Z84" s="249" t="str">
        <f t="shared" si="1"/>
        <v/>
      </c>
      <c r="AA84" s="126"/>
      <c r="AB84" s="126"/>
      <c r="AC84" s="126"/>
      <c r="AD84" s="126"/>
      <c r="AE84" s="126"/>
    </row>
    <row r="85" spans="1:31" ht="21" x14ac:dyDescent="0.25">
      <c r="A85" s="231"/>
      <c r="B85" s="392">
        <v>82</v>
      </c>
      <c r="C85" s="393" t="e">
        <f>'Input 100D'!B85</f>
        <v>#REF!</v>
      </c>
      <c r="D85" s="393" t="e">
        <f>'Input 100D'!C85</f>
        <v>#REF!</v>
      </c>
      <c r="E85" s="571" t="e">
        <f>'Input 100D'!D85</f>
        <v>#REF!</v>
      </c>
      <c r="F85" s="572" t="str">
        <f>'Input 100D'!E85</f>
        <v/>
      </c>
      <c r="G85" s="572" t="str">
        <f>'Input 100D'!F85</f>
        <v/>
      </c>
      <c r="H85" s="573" t="str">
        <f>'Input 100D'!G85</f>
        <v/>
      </c>
      <c r="I85" s="573">
        <f>'Input 100D'!H85</f>
        <v>0</v>
      </c>
      <c r="J85" s="574">
        <f>'Input 100D'!I85</f>
        <v>0</v>
      </c>
      <c r="K85" s="574">
        <f>'Input 100D'!J85</f>
        <v>0</v>
      </c>
      <c r="L85" s="574">
        <f>'Input 100D'!K85</f>
        <v>0</v>
      </c>
      <c r="M85" s="575" t="str">
        <f>'Input 100D'!L85</f>
        <v/>
      </c>
      <c r="N85" s="248"/>
      <c r="O85" s="572" t="e">
        <f>+'Input 100D'!N85</f>
        <v>#REF!</v>
      </c>
      <c r="P85" s="572" t="e">
        <f>+'Input 100D'!O85</f>
        <v>#REF!</v>
      </c>
      <c r="Q85" s="572" t="e">
        <f>+'Input 100D'!P85</f>
        <v>#REF!</v>
      </c>
      <c r="R85" s="572" t="e">
        <f>+'Input 100D'!Q85</f>
        <v>#REF!</v>
      </c>
      <c r="S85" s="573" t="str">
        <f>+'Input 100D'!R85</f>
        <v>Yes</v>
      </c>
      <c r="T85" s="573">
        <f>+'Input 100D'!S85</f>
        <v>0</v>
      </c>
      <c r="U85" s="574">
        <f>+'Input 100D'!T85</f>
        <v>0</v>
      </c>
      <c r="V85" s="574">
        <f>+'Input 100D'!U85</f>
        <v>0</v>
      </c>
      <c r="W85" s="574">
        <f>+'Input 100D'!V85</f>
        <v>0</v>
      </c>
      <c r="X85" s="575" t="str">
        <f>+'Input 100D'!W85</f>
        <v/>
      </c>
      <c r="Y85" s="248"/>
      <c r="Z85" s="249" t="str">
        <f t="shared" si="1"/>
        <v/>
      </c>
      <c r="AA85" s="126"/>
      <c r="AB85" s="126"/>
      <c r="AC85" s="126"/>
      <c r="AD85" s="126"/>
      <c r="AE85" s="126"/>
    </row>
    <row r="86" spans="1:31" ht="21" x14ac:dyDescent="0.25">
      <c r="A86" s="231"/>
      <c r="B86" s="392">
        <v>83</v>
      </c>
      <c r="C86" s="393" t="e">
        <f>'Input 100D'!B86</f>
        <v>#REF!</v>
      </c>
      <c r="D86" s="393" t="e">
        <f>'Input 100D'!C86</f>
        <v>#REF!</v>
      </c>
      <c r="E86" s="571" t="e">
        <f>'Input 100D'!D86</f>
        <v>#REF!</v>
      </c>
      <c r="F86" s="572" t="str">
        <f>'Input 100D'!E86</f>
        <v/>
      </c>
      <c r="G86" s="572" t="str">
        <f>'Input 100D'!F86</f>
        <v/>
      </c>
      <c r="H86" s="573" t="str">
        <f>'Input 100D'!G86</f>
        <v/>
      </c>
      <c r="I86" s="573">
        <f>'Input 100D'!H86</f>
        <v>0</v>
      </c>
      <c r="J86" s="574">
        <f>'Input 100D'!I86</f>
        <v>0</v>
      </c>
      <c r="K86" s="574">
        <f>'Input 100D'!J86</f>
        <v>0</v>
      </c>
      <c r="L86" s="574">
        <f>'Input 100D'!K86</f>
        <v>0</v>
      </c>
      <c r="M86" s="575" t="str">
        <f>'Input 100D'!L86</f>
        <v/>
      </c>
      <c r="N86" s="248"/>
      <c r="O86" s="572" t="e">
        <f>+'Input 100D'!N86</f>
        <v>#REF!</v>
      </c>
      <c r="P86" s="572" t="e">
        <f>+'Input 100D'!O86</f>
        <v>#REF!</v>
      </c>
      <c r="Q86" s="572" t="e">
        <f>+'Input 100D'!P86</f>
        <v>#REF!</v>
      </c>
      <c r="R86" s="572" t="e">
        <f>+'Input 100D'!Q86</f>
        <v>#REF!</v>
      </c>
      <c r="S86" s="573" t="str">
        <f>+'Input 100D'!R86</f>
        <v>Yes</v>
      </c>
      <c r="T86" s="573">
        <f>+'Input 100D'!S86</f>
        <v>0</v>
      </c>
      <c r="U86" s="574">
        <f>+'Input 100D'!T86</f>
        <v>0</v>
      </c>
      <c r="V86" s="574">
        <f>+'Input 100D'!U86</f>
        <v>0</v>
      </c>
      <c r="W86" s="574">
        <f>+'Input 100D'!V86</f>
        <v>0</v>
      </c>
      <c r="X86" s="575" t="str">
        <f>+'Input 100D'!W86</f>
        <v/>
      </c>
      <c r="Y86" s="248"/>
      <c r="Z86" s="249" t="str">
        <f t="shared" si="1"/>
        <v/>
      </c>
      <c r="AA86" s="126"/>
      <c r="AB86" s="126"/>
      <c r="AC86" s="126"/>
      <c r="AD86" s="126"/>
      <c r="AE86" s="126"/>
    </row>
    <row r="87" spans="1:31" ht="21" x14ac:dyDescent="0.25">
      <c r="A87" s="231"/>
      <c r="B87" s="392">
        <v>84</v>
      </c>
      <c r="C87" s="393" t="e">
        <f>'Input 100D'!B87</f>
        <v>#REF!</v>
      </c>
      <c r="D87" s="393" t="e">
        <f>'Input 100D'!C87</f>
        <v>#REF!</v>
      </c>
      <c r="E87" s="571" t="e">
        <f>'Input 100D'!D87</f>
        <v>#REF!</v>
      </c>
      <c r="F87" s="572" t="str">
        <f>'Input 100D'!E87</f>
        <v/>
      </c>
      <c r="G87" s="572" t="str">
        <f>'Input 100D'!F87</f>
        <v/>
      </c>
      <c r="H87" s="573" t="str">
        <f>'Input 100D'!G87</f>
        <v/>
      </c>
      <c r="I87" s="573">
        <f>'Input 100D'!H87</f>
        <v>0</v>
      </c>
      <c r="J87" s="574">
        <f>'Input 100D'!I87</f>
        <v>0</v>
      </c>
      <c r="K87" s="574">
        <f>'Input 100D'!J87</f>
        <v>0</v>
      </c>
      <c r="L87" s="574">
        <f>'Input 100D'!K87</f>
        <v>0</v>
      </c>
      <c r="M87" s="575" t="str">
        <f>'Input 100D'!L87</f>
        <v/>
      </c>
      <c r="N87" s="248"/>
      <c r="O87" s="572" t="e">
        <f>+'Input 100D'!N87</f>
        <v>#REF!</v>
      </c>
      <c r="P87" s="572" t="e">
        <f>+'Input 100D'!O87</f>
        <v>#REF!</v>
      </c>
      <c r="Q87" s="572" t="e">
        <f>+'Input 100D'!P87</f>
        <v>#REF!</v>
      </c>
      <c r="R87" s="572" t="e">
        <f>+'Input 100D'!Q87</f>
        <v>#REF!</v>
      </c>
      <c r="S87" s="573" t="str">
        <f>+'Input 100D'!R87</f>
        <v>Yes</v>
      </c>
      <c r="T87" s="573">
        <f>+'Input 100D'!S87</f>
        <v>0</v>
      </c>
      <c r="U87" s="574">
        <f>+'Input 100D'!T87</f>
        <v>0</v>
      </c>
      <c r="V87" s="574">
        <f>+'Input 100D'!U87</f>
        <v>0</v>
      </c>
      <c r="W87" s="574">
        <f>+'Input 100D'!V87</f>
        <v>0</v>
      </c>
      <c r="X87" s="575" t="str">
        <f>+'Input 100D'!W87</f>
        <v/>
      </c>
      <c r="Y87" s="248"/>
      <c r="Z87" s="249" t="str">
        <f t="shared" si="1"/>
        <v/>
      </c>
      <c r="AA87" s="126"/>
      <c r="AB87" s="126"/>
      <c r="AC87" s="126"/>
      <c r="AD87" s="126"/>
      <c r="AE87" s="126"/>
    </row>
    <row r="88" spans="1:31" ht="21" x14ac:dyDescent="0.25">
      <c r="A88" s="231"/>
      <c r="B88" s="392">
        <v>85</v>
      </c>
      <c r="C88" s="393" t="e">
        <f>'Input 100D'!B88</f>
        <v>#REF!</v>
      </c>
      <c r="D88" s="393" t="e">
        <f>'Input 100D'!C88</f>
        <v>#REF!</v>
      </c>
      <c r="E88" s="571" t="e">
        <f>'Input 100D'!D88</f>
        <v>#REF!</v>
      </c>
      <c r="F88" s="572" t="str">
        <f>'Input 100D'!E88</f>
        <v/>
      </c>
      <c r="G88" s="572" t="str">
        <f>'Input 100D'!F88</f>
        <v/>
      </c>
      <c r="H88" s="573" t="str">
        <f>'Input 100D'!G88</f>
        <v/>
      </c>
      <c r="I88" s="573">
        <f>'Input 100D'!H88</f>
        <v>0</v>
      </c>
      <c r="J88" s="574">
        <f>'Input 100D'!I88</f>
        <v>0</v>
      </c>
      <c r="K88" s="574">
        <f>'Input 100D'!J88</f>
        <v>0</v>
      </c>
      <c r="L88" s="574">
        <f>'Input 100D'!K88</f>
        <v>0</v>
      </c>
      <c r="M88" s="575" t="str">
        <f>'Input 100D'!L88</f>
        <v/>
      </c>
      <c r="N88" s="248"/>
      <c r="O88" s="572" t="e">
        <f>+'Input 100D'!N88</f>
        <v>#REF!</v>
      </c>
      <c r="P88" s="572" t="e">
        <f>+'Input 100D'!O88</f>
        <v>#REF!</v>
      </c>
      <c r="Q88" s="572" t="e">
        <f>+'Input 100D'!P88</f>
        <v>#REF!</v>
      </c>
      <c r="R88" s="572" t="e">
        <f>+'Input 100D'!Q88</f>
        <v>#REF!</v>
      </c>
      <c r="S88" s="573" t="str">
        <f>+'Input 100D'!R88</f>
        <v>Yes</v>
      </c>
      <c r="T88" s="573">
        <f>+'Input 100D'!S88</f>
        <v>0</v>
      </c>
      <c r="U88" s="574">
        <f>+'Input 100D'!T88</f>
        <v>0</v>
      </c>
      <c r="V88" s="574">
        <f>+'Input 100D'!U88</f>
        <v>0</v>
      </c>
      <c r="W88" s="574">
        <f>+'Input 100D'!V88</f>
        <v>0</v>
      </c>
      <c r="X88" s="575" t="str">
        <f>+'Input 100D'!W88</f>
        <v/>
      </c>
      <c r="Y88" s="248"/>
      <c r="Z88" s="249" t="str">
        <f t="shared" si="1"/>
        <v/>
      </c>
      <c r="AA88" s="126"/>
      <c r="AB88" s="126"/>
      <c r="AC88" s="126"/>
      <c r="AD88" s="126"/>
      <c r="AE88" s="126"/>
    </row>
    <row r="89" spans="1:31" ht="21" x14ac:dyDescent="0.25">
      <c r="A89" s="231"/>
      <c r="B89" s="392">
        <v>86</v>
      </c>
      <c r="C89" s="393" t="e">
        <f>'Input 100D'!B89</f>
        <v>#REF!</v>
      </c>
      <c r="D89" s="393" t="e">
        <f>'Input 100D'!C89</f>
        <v>#REF!</v>
      </c>
      <c r="E89" s="571" t="e">
        <f>'Input 100D'!D89</f>
        <v>#REF!</v>
      </c>
      <c r="F89" s="572" t="str">
        <f>'Input 100D'!E89</f>
        <v/>
      </c>
      <c r="G89" s="572" t="str">
        <f>'Input 100D'!F89</f>
        <v/>
      </c>
      <c r="H89" s="573" t="str">
        <f>'Input 100D'!G89</f>
        <v/>
      </c>
      <c r="I89" s="573">
        <f>'Input 100D'!H89</f>
        <v>0</v>
      </c>
      <c r="J89" s="574">
        <f>'Input 100D'!I89</f>
        <v>0</v>
      </c>
      <c r="K89" s="574">
        <f>'Input 100D'!J89</f>
        <v>0</v>
      </c>
      <c r="L89" s="574">
        <f>'Input 100D'!K89</f>
        <v>0</v>
      </c>
      <c r="M89" s="575" t="str">
        <f>'Input 100D'!L89</f>
        <v/>
      </c>
      <c r="N89" s="248"/>
      <c r="O89" s="572" t="e">
        <f>+'Input 100D'!N89</f>
        <v>#REF!</v>
      </c>
      <c r="P89" s="572" t="e">
        <f>+'Input 100D'!O89</f>
        <v>#REF!</v>
      </c>
      <c r="Q89" s="572" t="e">
        <f>+'Input 100D'!P89</f>
        <v>#REF!</v>
      </c>
      <c r="R89" s="572" t="e">
        <f>+'Input 100D'!Q89</f>
        <v>#REF!</v>
      </c>
      <c r="S89" s="573" t="str">
        <f>+'Input 100D'!R89</f>
        <v>Yes</v>
      </c>
      <c r="T89" s="573">
        <f>+'Input 100D'!S89</f>
        <v>0</v>
      </c>
      <c r="U89" s="574">
        <f>+'Input 100D'!T89</f>
        <v>0</v>
      </c>
      <c r="V89" s="574">
        <f>+'Input 100D'!U89</f>
        <v>0</v>
      </c>
      <c r="W89" s="574">
        <f>+'Input 100D'!V89</f>
        <v>0</v>
      </c>
      <c r="X89" s="575" t="str">
        <f>+'Input 100D'!W89</f>
        <v/>
      </c>
      <c r="Y89" s="248"/>
      <c r="Z89" s="249" t="str">
        <f t="shared" si="1"/>
        <v/>
      </c>
      <c r="AA89" s="126"/>
      <c r="AB89" s="126"/>
      <c r="AC89" s="126"/>
      <c r="AD89" s="126"/>
      <c r="AE89" s="126"/>
    </row>
    <row r="90" spans="1:31" ht="21" x14ac:dyDescent="0.25">
      <c r="A90" s="231"/>
      <c r="B90" s="392">
        <v>87</v>
      </c>
      <c r="C90" s="393" t="e">
        <f>'Input 100D'!B90</f>
        <v>#REF!</v>
      </c>
      <c r="D90" s="393" t="e">
        <f>'Input 100D'!C90</f>
        <v>#REF!</v>
      </c>
      <c r="E90" s="571" t="e">
        <f>'Input 100D'!D90</f>
        <v>#REF!</v>
      </c>
      <c r="F90" s="572" t="str">
        <f>'Input 100D'!E90</f>
        <v/>
      </c>
      <c r="G90" s="572" t="str">
        <f>'Input 100D'!F90</f>
        <v/>
      </c>
      <c r="H90" s="573" t="str">
        <f>'Input 100D'!G90</f>
        <v/>
      </c>
      <c r="I90" s="573">
        <f>'Input 100D'!H90</f>
        <v>0</v>
      </c>
      <c r="J90" s="574">
        <f>'Input 100D'!I90</f>
        <v>0</v>
      </c>
      <c r="K90" s="574">
        <f>'Input 100D'!J90</f>
        <v>0</v>
      </c>
      <c r="L90" s="574">
        <f>'Input 100D'!K90</f>
        <v>0</v>
      </c>
      <c r="M90" s="575" t="str">
        <f>'Input 100D'!L90</f>
        <v/>
      </c>
      <c r="N90" s="248"/>
      <c r="O90" s="572" t="e">
        <f>+'Input 100D'!N90</f>
        <v>#REF!</v>
      </c>
      <c r="P90" s="572" t="e">
        <f>+'Input 100D'!O90</f>
        <v>#REF!</v>
      </c>
      <c r="Q90" s="572" t="e">
        <f>+'Input 100D'!P90</f>
        <v>#REF!</v>
      </c>
      <c r="R90" s="572" t="e">
        <f>+'Input 100D'!Q90</f>
        <v>#REF!</v>
      </c>
      <c r="S90" s="573" t="str">
        <f>+'Input 100D'!R90</f>
        <v>Yes</v>
      </c>
      <c r="T90" s="573">
        <f>+'Input 100D'!S90</f>
        <v>0</v>
      </c>
      <c r="U90" s="574">
        <f>+'Input 100D'!T90</f>
        <v>0</v>
      </c>
      <c r="V90" s="574">
        <f>+'Input 100D'!U90</f>
        <v>0</v>
      </c>
      <c r="W90" s="574">
        <f>+'Input 100D'!V90</f>
        <v>0</v>
      </c>
      <c r="X90" s="575" t="str">
        <f>+'Input 100D'!W90</f>
        <v/>
      </c>
      <c r="Y90" s="248"/>
      <c r="Z90" s="249" t="str">
        <f t="shared" si="1"/>
        <v/>
      </c>
      <c r="AA90" s="126"/>
      <c r="AB90" s="126"/>
      <c r="AC90" s="126"/>
      <c r="AD90" s="126"/>
      <c r="AE90" s="126"/>
    </row>
    <row r="91" spans="1:31" ht="21" x14ac:dyDescent="0.25">
      <c r="A91" s="231"/>
      <c r="B91" s="392">
        <v>88</v>
      </c>
      <c r="C91" s="393" t="e">
        <f>'Input 100D'!B91</f>
        <v>#REF!</v>
      </c>
      <c r="D91" s="393" t="e">
        <f>'Input 100D'!C91</f>
        <v>#REF!</v>
      </c>
      <c r="E91" s="571" t="e">
        <f>'Input 100D'!D91</f>
        <v>#REF!</v>
      </c>
      <c r="F91" s="572" t="str">
        <f>'Input 100D'!E91</f>
        <v/>
      </c>
      <c r="G91" s="572" t="str">
        <f>'Input 100D'!F91</f>
        <v/>
      </c>
      <c r="H91" s="573" t="str">
        <f>'Input 100D'!G91</f>
        <v/>
      </c>
      <c r="I91" s="573">
        <f>'Input 100D'!H91</f>
        <v>0</v>
      </c>
      <c r="J91" s="574">
        <f>'Input 100D'!I91</f>
        <v>0</v>
      </c>
      <c r="K91" s="574">
        <f>'Input 100D'!J91</f>
        <v>0</v>
      </c>
      <c r="L91" s="574">
        <f>'Input 100D'!K91</f>
        <v>0</v>
      </c>
      <c r="M91" s="575" t="str">
        <f>'Input 100D'!L91</f>
        <v/>
      </c>
      <c r="N91" s="248"/>
      <c r="O91" s="572" t="e">
        <f>+'Input 100D'!N91</f>
        <v>#REF!</v>
      </c>
      <c r="P91" s="572" t="e">
        <f>+'Input 100D'!O91</f>
        <v>#REF!</v>
      </c>
      <c r="Q91" s="572" t="e">
        <f>+'Input 100D'!P91</f>
        <v>#REF!</v>
      </c>
      <c r="R91" s="572" t="e">
        <f>+'Input 100D'!Q91</f>
        <v>#REF!</v>
      </c>
      <c r="S91" s="573" t="str">
        <f>+'Input 100D'!R91</f>
        <v>Yes</v>
      </c>
      <c r="T91" s="573">
        <f>+'Input 100D'!S91</f>
        <v>0</v>
      </c>
      <c r="U91" s="574">
        <f>+'Input 100D'!T91</f>
        <v>0</v>
      </c>
      <c r="V91" s="574">
        <f>+'Input 100D'!U91</f>
        <v>0</v>
      </c>
      <c r="W91" s="574">
        <f>+'Input 100D'!V91</f>
        <v>0</v>
      </c>
      <c r="X91" s="575" t="str">
        <f>+'Input 100D'!W91</f>
        <v/>
      </c>
      <c r="Y91" s="248"/>
      <c r="Z91" s="249" t="str">
        <f t="shared" si="1"/>
        <v/>
      </c>
      <c r="AA91" s="126"/>
      <c r="AB91" s="126"/>
      <c r="AC91" s="126"/>
      <c r="AD91" s="126"/>
      <c r="AE91" s="126"/>
    </row>
    <row r="92" spans="1:31" ht="21" x14ac:dyDescent="0.25">
      <c r="A92" s="231"/>
      <c r="B92" s="392">
        <v>89</v>
      </c>
      <c r="C92" s="393" t="e">
        <f>'Input 100D'!B92</f>
        <v>#REF!</v>
      </c>
      <c r="D92" s="393" t="e">
        <f>'Input 100D'!C92</f>
        <v>#REF!</v>
      </c>
      <c r="E92" s="571" t="e">
        <f>'Input 100D'!D92</f>
        <v>#REF!</v>
      </c>
      <c r="F92" s="572" t="str">
        <f>'Input 100D'!E92</f>
        <v/>
      </c>
      <c r="G92" s="572" t="str">
        <f>'Input 100D'!F92</f>
        <v/>
      </c>
      <c r="H92" s="573" t="str">
        <f>'Input 100D'!G92</f>
        <v/>
      </c>
      <c r="I92" s="573">
        <f>'Input 100D'!H92</f>
        <v>0</v>
      </c>
      <c r="J92" s="574">
        <f>'Input 100D'!I92</f>
        <v>0</v>
      </c>
      <c r="K92" s="574">
        <f>'Input 100D'!J92</f>
        <v>0</v>
      </c>
      <c r="L92" s="574">
        <f>'Input 100D'!K92</f>
        <v>0</v>
      </c>
      <c r="M92" s="575" t="str">
        <f>'Input 100D'!L92</f>
        <v/>
      </c>
      <c r="N92" s="248"/>
      <c r="O92" s="572" t="e">
        <f>+'Input 100D'!N92</f>
        <v>#REF!</v>
      </c>
      <c r="P92" s="572" t="e">
        <f>+'Input 100D'!O92</f>
        <v>#REF!</v>
      </c>
      <c r="Q92" s="572" t="e">
        <f>+'Input 100D'!P92</f>
        <v>#REF!</v>
      </c>
      <c r="R92" s="572" t="e">
        <f>+'Input 100D'!Q92</f>
        <v>#REF!</v>
      </c>
      <c r="S92" s="573" t="str">
        <f>+'Input 100D'!R92</f>
        <v>Yes</v>
      </c>
      <c r="T92" s="573">
        <f>+'Input 100D'!S92</f>
        <v>0</v>
      </c>
      <c r="U92" s="574">
        <f>+'Input 100D'!T92</f>
        <v>0</v>
      </c>
      <c r="V92" s="574">
        <f>+'Input 100D'!U92</f>
        <v>0</v>
      </c>
      <c r="W92" s="574">
        <f>+'Input 100D'!V92</f>
        <v>0</v>
      </c>
      <c r="X92" s="575" t="str">
        <f>+'Input 100D'!W92</f>
        <v/>
      </c>
      <c r="Y92" s="248"/>
      <c r="Z92" s="249" t="str">
        <f t="shared" si="1"/>
        <v/>
      </c>
      <c r="AA92" s="126"/>
      <c r="AB92" s="126"/>
      <c r="AC92" s="126"/>
      <c r="AD92" s="126"/>
      <c r="AE92" s="126"/>
    </row>
    <row r="93" spans="1:31" ht="21" x14ac:dyDescent="0.25">
      <c r="A93" s="231"/>
      <c r="B93" s="392">
        <v>90</v>
      </c>
      <c r="C93" s="393" t="e">
        <f>'Input 100D'!B93</f>
        <v>#REF!</v>
      </c>
      <c r="D93" s="393" t="e">
        <f>'Input 100D'!C93</f>
        <v>#REF!</v>
      </c>
      <c r="E93" s="571" t="e">
        <f>'Input 100D'!D93</f>
        <v>#REF!</v>
      </c>
      <c r="F93" s="572" t="str">
        <f>'Input 100D'!E93</f>
        <v/>
      </c>
      <c r="G93" s="572" t="str">
        <f>'Input 100D'!F93</f>
        <v/>
      </c>
      <c r="H93" s="573" t="str">
        <f>'Input 100D'!G93</f>
        <v/>
      </c>
      <c r="I93" s="573">
        <f>'Input 100D'!H93</f>
        <v>0</v>
      </c>
      <c r="J93" s="574">
        <f>'Input 100D'!I93</f>
        <v>0</v>
      </c>
      <c r="K93" s="574">
        <f>'Input 100D'!J93</f>
        <v>0</v>
      </c>
      <c r="L93" s="574">
        <f>'Input 100D'!K93</f>
        <v>0</v>
      </c>
      <c r="M93" s="575" t="str">
        <f>'Input 100D'!L93</f>
        <v/>
      </c>
      <c r="N93" s="248"/>
      <c r="O93" s="572" t="e">
        <f>+'Input 100D'!N93</f>
        <v>#REF!</v>
      </c>
      <c r="P93" s="572" t="e">
        <f>+'Input 100D'!O93</f>
        <v>#REF!</v>
      </c>
      <c r="Q93" s="572" t="e">
        <f>+'Input 100D'!P93</f>
        <v>#REF!</v>
      </c>
      <c r="R93" s="572" t="e">
        <f>+'Input 100D'!Q93</f>
        <v>#REF!</v>
      </c>
      <c r="S93" s="573" t="str">
        <f>+'Input 100D'!R93</f>
        <v>Yes</v>
      </c>
      <c r="T93" s="573">
        <f>+'Input 100D'!S93</f>
        <v>0</v>
      </c>
      <c r="U93" s="574">
        <f>+'Input 100D'!T93</f>
        <v>0</v>
      </c>
      <c r="V93" s="574">
        <f>+'Input 100D'!U93</f>
        <v>0</v>
      </c>
      <c r="W93" s="574">
        <f>+'Input 100D'!V93</f>
        <v>0</v>
      </c>
      <c r="X93" s="575" t="str">
        <f>+'Input 100D'!W93</f>
        <v/>
      </c>
      <c r="Y93" s="248"/>
      <c r="Z93" s="249" t="str">
        <f t="shared" si="1"/>
        <v/>
      </c>
      <c r="AA93" s="126"/>
      <c r="AB93" s="126"/>
      <c r="AC93" s="126"/>
      <c r="AD93" s="126"/>
      <c r="AE93" s="126"/>
    </row>
    <row r="94" spans="1:31" x14ac:dyDescent="0.25">
      <c r="A94" s="126"/>
      <c r="B94" s="126"/>
      <c r="C94" s="126"/>
      <c r="D94" s="126"/>
      <c r="E94" s="27">
        <v>0</v>
      </c>
      <c r="F94" s="27"/>
      <c r="G94" s="126"/>
      <c r="H94" s="126"/>
      <c r="I94" s="126"/>
      <c r="J94" s="126"/>
      <c r="K94" s="126"/>
      <c r="L94" s="126"/>
      <c r="M94" s="242"/>
      <c r="N94" s="126"/>
      <c r="O94" s="126"/>
      <c r="P94" s="126"/>
      <c r="Q94" s="126"/>
      <c r="R94" s="126"/>
      <c r="S94" s="126"/>
      <c r="T94" s="126"/>
      <c r="U94" s="126"/>
      <c r="V94" s="126"/>
      <c r="W94" s="126"/>
      <c r="X94" s="126"/>
      <c r="Y94" s="126"/>
      <c r="Z94" s="126"/>
      <c r="AA94" s="126"/>
      <c r="AB94" s="126"/>
      <c r="AC94" s="126"/>
      <c r="AD94" s="126"/>
      <c r="AE94" s="126"/>
    </row>
    <row r="95" spans="1:31" x14ac:dyDescent="0.25">
      <c r="A95" s="126"/>
      <c r="B95" s="126"/>
      <c r="C95" s="126"/>
      <c r="D95" s="126"/>
      <c r="E95" s="27">
        <v>0</v>
      </c>
      <c r="F95" s="27"/>
      <c r="G95" s="126"/>
      <c r="H95" s="126"/>
      <c r="I95" s="126"/>
      <c r="J95" s="126"/>
      <c r="K95" s="126"/>
      <c r="L95" s="126"/>
      <c r="M95" s="242"/>
      <c r="N95" s="126"/>
      <c r="O95" s="126"/>
      <c r="P95" s="126"/>
      <c r="Q95" s="126"/>
      <c r="R95" s="126"/>
      <c r="S95" s="126"/>
      <c r="T95" s="126"/>
      <c r="U95" s="126"/>
      <c r="V95" s="126"/>
      <c r="W95" s="126"/>
      <c r="X95" s="126"/>
      <c r="Y95" s="126"/>
      <c r="Z95" s="126"/>
      <c r="AA95" s="126"/>
      <c r="AB95" s="126"/>
      <c r="AC95" s="126"/>
      <c r="AD95" s="126"/>
      <c r="AE95" s="126"/>
    </row>
    <row r="96" spans="1:31" x14ac:dyDescent="0.25">
      <c r="A96" s="126"/>
      <c r="B96" s="126"/>
      <c r="C96" s="126"/>
      <c r="D96" s="126"/>
      <c r="E96" s="27">
        <v>0</v>
      </c>
      <c r="F96" s="27"/>
      <c r="G96" s="126"/>
      <c r="H96" s="126"/>
      <c r="I96" s="126"/>
      <c r="J96" s="126"/>
      <c r="K96" s="126"/>
      <c r="L96" s="126"/>
      <c r="M96" s="242"/>
      <c r="N96" s="126"/>
      <c r="O96" s="126"/>
      <c r="P96" s="126"/>
      <c r="Q96" s="126"/>
      <c r="R96" s="126"/>
      <c r="S96" s="126"/>
      <c r="T96" s="126"/>
      <c r="U96" s="126"/>
      <c r="V96" s="126"/>
      <c r="W96" s="126"/>
      <c r="X96" s="126"/>
      <c r="Y96" s="126"/>
      <c r="Z96" s="126"/>
      <c r="AA96" s="126"/>
      <c r="AB96" s="126"/>
      <c r="AC96" s="126"/>
      <c r="AD96" s="126"/>
      <c r="AE96" s="126"/>
    </row>
    <row r="97" spans="1:31" x14ac:dyDescent="0.25">
      <c r="A97" s="126"/>
      <c r="B97" s="126"/>
      <c r="C97" s="126"/>
      <c r="D97" s="126"/>
      <c r="E97" s="27">
        <v>0</v>
      </c>
      <c r="F97" s="27"/>
      <c r="G97" s="126"/>
      <c r="H97" s="126"/>
      <c r="I97" s="126"/>
      <c r="J97" s="126"/>
      <c r="K97" s="126"/>
      <c r="L97" s="126"/>
      <c r="M97" s="242"/>
      <c r="N97" s="126"/>
      <c r="O97" s="126"/>
      <c r="P97" s="126"/>
      <c r="Q97" s="126"/>
      <c r="R97" s="126"/>
      <c r="S97" s="126"/>
      <c r="T97" s="126"/>
      <c r="U97" s="126"/>
      <c r="V97" s="126"/>
      <c r="W97" s="126"/>
      <c r="X97" s="126"/>
      <c r="Y97" s="126"/>
      <c r="Z97" s="126"/>
      <c r="AA97" s="126"/>
      <c r="AB97" s="126"/>
      <c r="AC97" s="126"/>
      <c r="AD97" s="126"/>
      <c r="AE97" s="126"/>
    </row>
    <row r="98" spans="1:31" x14ac:dyDescent="0.25">
      <c r="A98" s="126"/>
      <c r="B98" s="126"/>
      <c r="C98" s="126"/>
      <c r="D98" s="126"/>
      <c r="E98" s="27">
        <v>0</v>
      </c>
      <c r="F98" s="27"/>
      <c r="G98" s="126"/>
      <c r="H98" s="126"/>
      <c r="I98" s="126"/>
      <c r="J98" s="126"/>
      <c r="K98" s="126"/>
      <c r="L98" s="126"/>
      <c r="M98" s="242"/>
      <c r="N98" s="126"/>
      <c r="O98" s="126"/>
      <c r="P98" s="126"/>
      <c r="Q98" s="126"/>
      <c r="R98" s="126"/>
      <c r="S98" s="126"/>
      <c r="T98" s="126"/>
      <c r="U98" s="126"/>
      <c r="V98" s="126"/>
      <c r="W98" s="126"/>
      <c r="X98" s="126"/>
      <c r="Y98" s="126"/>
      <c r="Z98" s="126"/>
      <c r="AA98" s="126"/>
      <c r="AB98" s="126"/>
      <c r="AC98" s="126"/>
      <c r="AD98" s="126"/>
      <c r="AE98" s="126"/>
    </row>
    <row r="99" spans="1:31" x14ac:dyDescent="0.25">
      <c r="A99" s="126"/>
      <c r="B99" s="126"/>
      <c r="C99" s="126"/>
      <c r="D99" s="126"/>
      <c r="E99" s="126"/>
      <c r="F99" s="126"/>
      <c r="G99" s="126"/>
      <c r="H99" s="126"/>
      <c r="I99" s="126"/>
      <c r="J99" s="126"/>
      <c r="K99" s="126"/>
      <c r="L99" s="126"/>
      <c r="M99" s="242"/>
      <c r="N99" s="126"/>
      <c r="O99" s="126"/>
      <c r="P99" s="126"/>
      <c r="Q99" s="126"/>
      <c r="R99" s="126"/>
      <c r="S99" s="126"/>
      <c r="T99" s="126"/>
      <c r="U99" s="126"/>
      <c r="V99" s="126"/>
      <c r="W99" s="126"/>
      <c r="X99" s="126"/>
      <c r="Y99" s="126"/>
      <c r="Z99" s="126"/>
      <c r="AA99" s="126"/>
      <c r="AB99" s="126"/>
      <c r="AC99" s="126"/>
      <c r="AD99" s="126"/>
      <c r="AE99" s="126"/>
    </row>
    <row r="100" spans="1:31" x14ac:dyDescent="0.25">
      <c r="Y100"/>
      <c r="Z100"/>
    </row>
    <row r="101" spans="1:31" x14ac:dyDescent="0.25">
      <c r="Y101"/>
      <c r="Z101"/>
    </row>
  </sheetData>
  <sheetProtection algorithmName="SHA-512" hashValue="DZChPQizshPP64aXP6qOgSDxe8rwRTYCgqHJHU1u4Sthy6taVe95u8QRFKlMUzTfTl5e0kKDCg3hBsZ1WsK4BQ==" saltValue="OwRTLqXrH71bRJNpDeq/vQ==" spinCount="100000" sheet="1" objects="1" scenarios="1"/>
  <protectedRanges>
    <protectedRange sqref="U2:W2 I4:L93 T4:W93" name="Range1"/>
  </protectedRanges>
  <customSheetViews>
    <customSheetView guid="{BDC8AE3F-6C52-4013-8B34-4743A4E33792}" hiddenColumns="1" state="hidden">
      <pageMargins left="0.7" right="0.7" top="0.75" bottom="0.75" header="0.3" footer="0.3"/>
      <pageSetup orientation="portrait" r:id="rId1"/>
    </customSheetView>
    <customSheetView guid="{DFDD0A5F-1CD5-4B59-83C1-73FEE1AC7815}" hiddenColumns="1" state="hidden">
      <pageMargins left="0.7" right="0.7" top="0.75" bottom="0.75" header="0.3" footer="0.3"/>
      <pageSetup orientation="portrait" r:id="rId2"/>
    </customSheetView>
  </customSheetViews>
  <mergeCells count="2">
    <mergeCell ref="F2:M2"/>
    <mergeCell ref="O2:X2"/>
  </mergeCells>
  <conditionalFormatting sqref="M4:M93 X4:X93">
    <cfRule type="containsText" dxfId="87" priority="3" operator="containsText" text="100">
      <formula>NOT(ISERROR(SEARCH("100",M4)))</formula>
    </cfRule>
  </conditionalFormatting>
  <dataValidations count="3">
    <dataValidation type="list" allowBlank="1" showInputMessage="1" sqref="J4:L93 U4:W93" xr:uid="{00000000-0002-0000-0F00-000000000000}">
      <formula1>"0, 1, 2, 3, 4"</formula1>
    </dataValidation>
    <dataValidation type="list" allowBlank="1" showInputMessage="1" showErrorMessage="1" sqref="I4:I93 T4:T93" xr:uid="{00000000-0002-0000-0F00-000001000000}">
      <formula1>$AD$7:$AD$8</formula1>
    </dataValidation>
    <dataValidation type="list" allowBlank="1" showInputMessage="1" showErrorMessage="1" sqref="N4:N93 Y4:Y93" xr:uid="{00000000-0002-0000-0F00-000002000000}">
      <formula1>$AD$5:$AD$6</formula1>
    </dataValidation>
  </dataValidations>
  <pageMargins left="0.7" right="0.7" top="0.75" bottom="0.75" header="0.3" footer="0.3"/>
  <pageSetup orientation="portrait" r:id="rId3"/>
  <drawing r:id="rId4"/>
  <extLst>
    <ext xmlns:x14="http://schemas.microsoft.com/office/spreadsheetml/2009/9/main" uri="{78C0D931-6437-407d-A8EE-F0AAD7539E65}">
      <x14:conditionalFormattings>
        <x14:conditionalFormatting xmlns:xm="http://schemas.microsoft.com/office/excel/2006/main">
          <x14:cfRule type="containsText" priority="2" operator="containsText" id="{FDDEBD50-B0AB-465E-9B9A-3C531D68E14B}">
            <xm:f>NOT(ISERROR(SEARCH($AD$5,H4)))</xm:f>
            <xm:f>$AD$5</xm:f>
            <x14:dxf>
              <fill>
                <patternFill>
                  <bgColor theme="9"/>
                </patternFill>
              </fill>
            </x14:dxf>
          </x14:cfRule>
          <xm:sqref>H4:I93 S4:T93 Y4:Z93</xm:sqref>
        </x14:conditionalFormatting>
        <x14:conditionalFormatting xmlns:xm="http://schemas.microsoft.com/office/excel/2006/main">
          <x14:cfRule type="containsText" priority="1" operator="containsText" id="{6DC47A6F-BFFE-463D-B6AA-F43DEECEB30B}">
            <xm:f>NOT(ISERROR(SEARCH($AD$5,N4)))</xm:f>
            <xm:f>$AD$5</xm:f>
            <x14:dxf>
              <fill>
                <patternFill>
                  <bgColor theme="9"/>
                </patternFill>
              </fill>
            </x14:dxf>
          </x14:cfRule>
          <xm:sqref>N4:N93</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tabColor rgb="FF00B0F0"/>
  </sheetPr>
  <dimension ref="A1:AG62"/>
  <sheetViews>
    <sheetView workbookViewId="0"/>
  </sheetViews>
  <sheetFormatPr defaultColWidth="9" defaultRowHeight="15" x14ac:dyDescent="0.25"/>
  <cols>
    <col min="1" max="1" width="11.5703125" customWidth="1"/>
    <col min="2" max="2" width="4" customWidth="1"/>
    <col min="3" max="3" width="4" hidden="1" customWidth="1"/>
    <col min="4" max="4" width="65.85546875" style="126" customWidth="1"/>
    <col min="5" max="5" width="17" style="126" customWidth="1"/>
    <col min="6" max="6" width="17.42578125" style="126" customWidth="1"/>
    <col min="7" max="8" width="9" style="126"/>
    <col min="11" max="11" width="0" hidden="1" customWidth="1"/>
  </cols>
  <sheetData>
    <row r="1" spans="1:33" s="126" customFormat="1" ht="66.75" customHeight="1" x14ac:dyDescent="0.25">
      <c r="A1" s="232"/>
      <c r="B1" s="577" t="s">
        <v>351</v>
      </c>
      <c r="C1" s="578"/>
      <c r="D1" s="578"/>
      <c r="E1" s="578"/>
      <c r="F1" s="204"/>
    </row>
    <row r="2" spans="1:33" s="126" customFormat="1" ht="11.85" customHeight="1" x14ac:dyDescent="0.25">
      <c r="B2" s="579"/>
      <c r="C2" s="579"/>
      <c r="D2" s="579"/>
      <c r="E2" s="579"/>
    </row>
    <row r="3" spans="1:33" s="188" customFormat="1" ht="31.5" customHeight="1" x14ac:dyDescent="0.25">
      <c r="A3" s="229"/>
      <c r="B3" s="580">
        <v>1</v>
      </c>
      <c r="C3" s="581"/>
      <c r="D3" s="582" t="s">
        <v>352</v>
      </c>
      <c r="E3" s="583"/>
      <c r="F3" s="272" t="s">
        <v>171</v>
      </c>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row>
    <row r="4" spans="1:33" ht="49.35" customHeight="1" x14ac:dyDescent="0.25">
      <c r="A4" s="231"/>
      <c r="B4" s="424"/>
      <c r="C4" s="584">
        <v>1</v>
      </c>
      <c r="D4" s="585" t="s">
        <v>355</v>
      </c>
      <c r="E4" s="586" t="s">
        <v>353</v>
      </c>
      <c r="F4" s="576"/>
      <c r="I4" s="126"/>
      <c r="J4" s="126"/>
      <c r="K4" s="126" t="s">
        <v>10</v>
      </c>
      <c r="L4" s="126"/>
      <c r="M4" s="126"/>
      <c r="N4" s="126"/>
      <c r="O4" s="126"/>
      <c r="P4" s="126"/>
      <c r="Q4" s="126"/>
      <c r="R4" s="126"/>
      <c r="S4" s="126"/>
      <c r="T4" s="126"/>
      <c r="U4" s="126"/>
      <c r="V4" s="126"/>
      <c r="W4" s="126"/>
      <c r="X4" s="126"/>
      <c r="Y4" s="126"/>
      <c r="Z4" s="126"/>
      <c r="AA4" s="126"/>
      <c r="AB4" s="126"/>
      <c r="AC4" s="126"/>
      <c r="AD4" s="126"/>
      <c r="AE4" s="126"/>
      <c r="AF4" s="126"/>
      <c r="AG4" s="126"/>
    </row>
    <row r="5" spans="1:33" ht="49.35" customHeight="1" x14ac:dyDescent="0.25">
      <c r="A5" s="231"/>
      <c r="B5" s="424"/>
      <c r="C5" s="587">
        <v>2</v>
      </c>
      <c r="D5" s="588" t="s">
        <v>354</v>
      </c>
      <c r="E5" s="586" t="s">
        <v>353</v>
      </c>
      <c r="F5" s="576"/>
      <c r="I5" s="126"/>
      <c r="J5" s="126"/>
      <c r="K5" s="126" t="s">
        <v>13</v>
      </c>
      <c r="L5" s="126"/>
      <c r="M5" s="126"/>
      <c r="N5" s="126"/>
      <c r="O5" s="126"/>
      <c r="P5" s="126"/>
      <c r="Q5" s="126"/>
      <c r="R5" s="126"/>
      <c r="S5" s="126"/>
      <c r="T5" s="126"/>
      <c r="U5" s="126"/>
      <c r="V5" s="126"/>
      <c r="W5" s="126"/>
      <c r="X5" s="126"/>
      <c r="Y5" s="126"/>
      <c r="Z5" s="126"/>
      <c r="AA5" s="126"/>
      <c r="AB5" s="126"/>
      <c r="AC5" s="126"/>
      <c r="AD5" s="126"/>
      <c r="AE5" s="126"/>
      <c r="AF5" s="126"/>
      <c r="AG5" s="126"/>
    </row>
    <row r="6" spans="1:33" ht="49.35" customHeight="1" x14ac:dyDescent="0.25">
      <c r="A6" s="231"/>
      <c r="B6" s="424"/>
      <c r="C6" s="587"/>
      <c r="D6" s="588" t="s">
        <v>358</v>
      </c>
      <c r="E6" s="586" t="s">
        <v>353</v>
      </c>
      <c r="F6" s="57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row>
    <row r="7" spans="1:33" s="188" customFormat="1" ht="25.35" customHeight="1" x14ac:dyDescent="0.25">
      <c r="A7" s="229"/>
      <c r="B7" s="580">
        <v>2</v>
      </c>
      <c r="C7" s="581"/>
      <c r="D7" s="582" t="s">
        <v>356</v>
      </c>
      <c r="E7" s="589"/>
      <c r="F7" s="230"/>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row>
    <row r="8" spans="1:33" ht="50.25" customHeight="1" x14ac:dyDescent="0.25">
      <c r="A8" s="231"/>
      <c r="B8" s="424"/>
      <c r="C8" s="584">
        <v>1</v>
      </c>
      <c r="D8" s="590" t="s">
        <v>357</v>
      </c>
      <c r="E8" s="591"/>
      <c r="F8" s="271"/>
      <c r="I8" s="126"/>
      <c r="J8" s="126"/>
      <c r="K8" s="126"/>
      <c r="L8" s="126"/>
      <c r="M8" s="126"/>
      <c r="N8" s="126"/>
      <c r="O8" s="126"/>
      <c r="P8" s="126"/>
      <c r="Q8" s="126"/>
      <c r="R8" s="126"/>
      <c r="S8" s="126"/>
      <c r="T8" s="126"/>
      <c r="U8" s="126"/>
      <c r="V8" s="126"/>
      <c r="W8" s="126"/>
      <c r="X8" s="126"/>
      <c r="Y8" s="126"/>
      <c r="Z8" s="126"/>
      <c r="AA8" s="126"/>
      <c r="AB8" s="126"/>
      <c r="AC8" s="126"/>
      <c r="AD8" s="126"/>
      <c r="AE8" s="126"/>
      <c r="AF8" s="126"/>
      <c r="AG8" s="126"/>
    </row>
    <row r="9" spans="1:33" x14ac:dyDescent="0.25">
      <c r="A9" s="231"/>
      <c r="B9" s="231"/>
      <c r="C9" s="231"/>
      <c r="I9" s="126"/>
      <c r="J9" s="126"/>
      <c r="K9" s="126"/>
      <c r="L9" s="126"/>
      <c r="M9" s="126"/>
      <c r="N9" s="126"/>
      <c r="O9" s="126"/>
      <c r="P9" s="126"/>
      <c r="Q9" s="126"/>
      <c r="R9" s="126"/>
      <c r="S9" s="126"/>
      <c r="T9" s="126"/>
      <c r="U9" s="126"/>
      <c r="V9" s="126"/>
      <c r="W9" s="126"/>
      <c r="X9" s="126"/>
      <c r="Y9" s="126"/>
      <c r="Z9" s="126"/>
      <c r="AA9" s="126"/>
      <c r="AB9" s="126"/>
      <c r="AC9" s="126"/>
      <c r="AD9" s="126"/>
      <c r="AE9" s="126"/>
      <c r="AF9" s="126"/>
      <c r="AG9" s="126"/>
    </row>
    <row r="10" spans="1:33" x14ac:dyDescent="0.25">
      <c r="A10" s="231"/>
      <c r="B10" s="231"/>
      <c r="C10" s="231"/>
      <c r="I10" s="126"/>
      <c r="J10" s="126"/>
      <c r="K10" s="126"/>
      <c r="L10" s="126"/>
      <c r="M10" s="126"/>
      <c r="N10" s="126"/>
      <c r="O10" s="126"/>
      <c r="P10" s="126"/>
      <c r="Q10" s="126"/>
      <c r="R10" s="126"/>
      <c r="S10" s="126"/>
      <c r="T10" s="126"/>
      <c r="U10" s="126"/>
      <c r="V10" s="126"/>
      <c r="W10" s="126"/>
      <c r="X10" s="126"/>
      <c r="Y10" s="126"/>
      <c r="Z10" s="126"/>
      <c r="AA10" s="126"/>
      <c r="AB10" s="126"/>
      <c r="AC10" s="126"/>
      <c r="AD10" s="126"/>
      <c r="AE10" s="126"/>
      <c r="AF10" s="126"/>
      <c r="AG10" s="126"/>
    </row>
    <row r="11" spans="1:33" x14ac:dyDescent="0.25">
      <c r="A11" s="231"/>
      <c r="B11" s="231"/>
      <c r="C11" s="231"/>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row>
    <row r="12" spans="1:33" x14ac:dyDescent="0.25">
      <c r="A12" s="231"/>
      <c r="B12" s="231"/>
      <c r="C12" s="231"/>
      <c r="I12" s="126"/>
      <c r="J12" s="126"/>
      <c r="K12" s="126"/>
      <c r="L12" s="126"/>
      <c r="M12" s="126"/>
      <c r="N12" s="126"/>
      <c r="O12" s="126"/>
      <c r="P12" s="126"/>
      <c r="Q12" s="126"/>
      <c r="R12" s="126"/>
      <c r="S12" s="126"/>
      <c r="T12" s="126"/>
      <c r="U12" s="126"/>
      <c r="V12" s="126"/>
      <c r="W12" s="126"/>
      <c r="X12" s="126"/>
      <c r="Y12" s="126"/>
      <c r="Z12" s="126"/>
      <c r="AA12" s="126"/>
      <c r="AB12" s="126"/>
      <c r="AC12" s="126"/>
      <c r="AD12" s="126"/>
      <c r="AE12" s="126"/>
      <c r="AF12" s="126"/>
      <c r="AG12" s="126"/>
    </row>
    <row r="13" spans="1:33" x14ac:dyDescent="0.25">
      <c r="A13" s="231"/>
      <c r="B13" s="231"/>
      <c r="C13" s="231"/>
      <c r="I13" s="126"/>
      <c r="J13" s="126"/>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row>
    <row r="14" spans="1:33" x14ac:dyDescent="0.25">
      <c r="A14" s="231"/>
      <c r="B14" s="231"/>
      <c r="C14" s="231"/>
      <c r="I14" s="126"/>
      <c r="J14" s="126"/>
      <c r="K14" s="126"/>
      <c r="L14" s="126"/>
      <c r="M14" s="126"/>
      <c r="N14" s="126"/>
      <c r="O14" s="126"/>
      <c r="P14" s="126"/>
      <c r="Q14" s="126"/>
      <c r="R14" s="126"/>
      <c r="S14" s="126"/>
      <c r="T14" s="126"/>
      <c r="U14" s="126"/>
      <c r="V14" s="126"/>
      <c r="W14" s="126"/>
      <c r="X14" s="126"/>
      <c r="Y14" s="126"/>
      <c r="Z14" s="126"/>
      <c r="AA14" s="126"/>
      <c r="AB14" s="126"/>
      <c r="AC14" s="126"/>
      <c r="AD14" s="126"/>
      <c r="AE14" s="126"/>
      <c r="AF14" s="126"/>
      <c r="AG14" s="126"/>
    </row>
    <row r="15" spans="1:33" x14ac:dyDescent="0.25">
      <c r="A15" s="231"/>
      <c r="B15" s="231"/>
      <c r="C15" s="231"/>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row>
    <row r="16" spans="1:33" x14ac:dyDescent="0.25">
      <c r="A16" s="231"/>
      <c r="B16" s="231"/>
      <c r="C16" s="231"/>
      <c r="I16" s="126"/>
      <c r="J16" s="126"/>
      <c r="K16" s="126"/>
      <c r="L16" s="126"/>
      <c r="M16" s="126"/>
      <c r="N16" s="126"/>
      <c r="O16" s="126"/>
      <c r="P16" s="126"/>
      <c r="Q16" s="126"/>
      <c r="R16" s="126"/>
      <c r="S16" s="126"/>
      <c r="T16" s="126"/>
      <c r="U16" s="126"/>
      <c r="V16" s="126"/>
      <c r="W16" s="126"/>
      <c r="X16" s="126"/>
      <c r="Y16" s="126"/>
      <c r="Z16" s="126"/>
      <c r="AA16" s="126"/>
      <c r="AB16" s="126"/>
      <c r="AC16" s="126"/>
      <c r="AD16" s="126"/>
      <c r="AE16" s="126"/>
      <c r="AF16" s="126"/>
      <c r="AG16" s="126"/>
    </row>
    <row r="17" spans="1:33" x14ac:dyDescent="0.25">
      <c r="A17" s="231"/>
      <c r="B17" s="231"/>
      <c r="C17" s="231"/>
      <c r="I17" s="126"/>
      <c r="J17" s="126"/>
      <c r="K17" s="126"/>
      <c r="L17" s="126"/>
      <c r="M17" s="126"/>
      <c r="N17" s="126"/>
      <c r="O17" s="126"/>
      <c r="P17" s="126"/>
      <c r="Q17" s="126"/>
      <c r="R17" s="126"/>
      <c r="S17" s="126"/>
      <c r="T17" s="126"/>
      <c r="U17" s="126"/>
      <c r="V17" s="126"/>
      <c r="W17" s="126"/>
      <c r="X17" s="126"/>
      <c r="Y17" s="126"/>
      <c r="Z17" s="126"/>
      <c r="AA17" s="126"/>
      <c r="AB17" s="126"/>
      <c r="AC17" s="126"/>
      <c r="AD17" s="126"/>
      <c r="AE17" s="126"/>
      <c r="AF17" s="126"/>
      <c r="AG17" s="126"/>
    </row>
    <row r="18" spans="1:33" x14ac:dyDescent="0.25">
      <c r="A18" s="231"/>
      <c r="B18" s="231"/>
      <c r="C18" s="231"/>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row>
    <row r="19" spans="1:33" x14ac:dyDescent="0.25">
      <c r="A19" s="231"/>
      <c r="B19" s="231"/>
      <c r="C19" s="231"/>
      <c r="I19" s="126"/>
      <c r="J19" s="126"/>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row>
    <row r="20" spans="1:33" x14ac:dyDescent="0.25">
      <c r="A20" s="231"/>
      <c r="B20" s="231"/>
      <c r="C20" s="231"/>
      <c r="I20" s="126"/>
      <c r="J20" s="126"/>
      <c r="K20" s="126"/>
      <c r="L20" s="126"/>
      <c r="M20" s="126"/>
      <c r="N20" s="126"/>
      <c r="O20" s="126"/>
      <c r="P20" s="126"/>
      <c r="Q20" s="126"/>
      <c r="R20" s="126"/>
      <c r="S20" s="126"/>
      <c r="T20" s="126"/>
      <c r="U20" s="126"/>
      <c r="V20" s="126"/>
      <c r="W20" s="126"/>
      <c r="X20" s="126"/>
      <c r="Y20" s="126"/>
      <c r="Z20" s="126"/>
      <c r="AA20" s="126"/>
      <c r="AB20" s="126"/>
      <c r="AC20" s="126"/>
      <c r="AD20" s="126"/>
      <c r="AE20" s="126"/>
      <c r="AF20" s="126"/>
      <c r="AG20" s="126"/>
    </row>
    <row r="21" spans="1:33" x14ac:dyDescent="0.25">
      <c r="A21" s="231"/>
      <c r="B21" s="231"/>
      <c r="C21" s="231"/>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row>
    <row r="22" spans="1:33" x14ac:dyDescent="0.25">
      <c r="A22" s="231"/>
      <c r="B22" s="231"/>
      <c r="C22" s="231"/>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row>
    <row r="23" spans="1:33" x14ac:dyDescent="0.25">
      <c r="A23" s="231"/>
      <c r="B23" s="231"/>
      <c r="C23" s="231"/>
      <c r="I23" s="126"/>
      <c r="J23" s="126"/>
      <c r="K23" s="126"/>
      <c r="L23" s="126"/>
      <c r="M23" s="126"/>
      <c r="N23" s="126"/>
      <c r="O23" s="126"/>
      <c r="P23" s="126"/>
      <c r="Q23" s="126"/>
      <c r="R23" s="126"/>
      <c r="S23" s="126"/>
      <c r="T23" s="126"/>
      <c r="U23" s="126"/>
      <c r="V23" s="126"/>
      <c r="W23" s="126"/>
      <c r="X23" s="126"/>
      <c r="Y23" s="126"/>
      <c r="Z23" s="126"/>
      <c r="AA23" s="126"/>
      <c r="AB23" s="126"/>
      <c r="AC23" s="126"/>
      <c r="AD23" s="126"/>
      <c r="AE23" s="126"/>
      <c r="AF23" s="126"/>
      <c r="AG23" s="126"/>
    </row>
    <row r="24" spans="1:33" x14ac:dyDescent="0.25">
      <c r="A24" s="231"/>
      <c r="B24" s="231"/>
      <c r="C24" s="231"/>
      <c r="I24" s="126"/>
      <c r="J24" s="126"/>
      <c r="K24" s="126"/>
      <c r="L24" s="126"/>
      <c r="M24" s="126"/>
      <c r="N24" s="126"/>
      <c r="O24" s="126"/>
      <c r="P24" s="126"/>
      <c r="Q24" s="126"/>
      <c r="R24" s="126"/>
      <c r="S24" s="126"/>
      <c r="T24" s="126"/>
      <c r="U24" s="126"/>
      <c r="V24" s="126"/>
      <c r="W24" s="126"/>
      <c r="X24" s="126"/>
      <c r="Y24" s="126"/>
      <c r="Z24" s="126"/>
      <c r="AA24" s="126"/>
      <c r="AB24" s="126"/>
      <c r="AC24" s="126"/>
      <c r="AD24" s="126"/>
      <c r="AE24" s="126"/>
      <c r="AF24" s="126"/>
      <c r="AG24" s="126"/>
    </row>
    <row r="25" spans="1:33" x14ac:dyDescent="0.25">
      <c r="A25" s="231"/>
      <c r="B25" s="231"/>
      <c r="C25" s="231"/>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row>
    <row r="26" spans="1:33" x14ac:dyDescent="0.25">
      <c r="A26" s="126"/>
      <c r="B26" s="126"/>
      <c r="C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row>
    <row r="27" spans="1:33" x14ac:dyDescent="0.25">
      <c r="A27" s="126"/>
      <c r="B27" s="126"/>
      <c r="C27" s="126"/>
      <c r="I27" s="126"/>
      <c r="J27" s="126"/>
      <c r="K27" s="126"/>
      <c r="L27" s="126"/>
      <c r="M27" s="126"/>
      <c r="N27" s="126"/>
      <c r="O27" s="126"/>
      <c r="P27" s="126"/>
      <c r="Q27" s="126"/>
      <c r="R27" s="126"/>
      <c r="S27" s="126"/>
      <c r="T27" s="126"/>
      <c r="U27" s="126"/>
      <c r="V27" s="126"/>
      <c r="W27" s="126"/>
      <c r="X27" s="126"/>
      <c r="Y27" s="126"/>
      <c r="Z27" s="126"/>
      <c r="AA27" s="126"/>
      <c r="AB27" s="126"/>
      <c r="AC27" s="126"/>
      <c r="AD27" s="126"/>
      <c r="AE27" s="126"/>
      <c r="AF27" s="126"/>
      <c r="AG27" s="126"/>
    </row>
    <row r="28" spans="1:33" x14ac:dyDescent="0.25">
      <c r="A28" s="126"/>
      <c r="B28" s="126"/>
      <c r="C28" s="126"/>
      <c r="I28" s="126"/>
      <c r="J28" s="126"/>
      <c r="K28" s="126"/>
      <c r="L28" s="126"/>
      <c r="M28" s="126"/>
      <c r="N28" s="126"/>
      <c r="O28" s="126"/>
      <c r="P28" s="126"/>
      <c r="Q28" s="126"/>
      <c r="R28" s="126"/>
      <c r="S28" s="126"/>
      <c r="T28" s="126"/>
      <c r="U28" s="126"/>
      <c r="V28" s="126"/>
      <c r="W28" s="126"/>
      <c r="X28" s="126"/>
      <c r="Y28" s="126"/>
      <c r="Z28" s="126"/>
      <c r="AA28" s="126"/>
      <c r="AB28" s="126"/>
      <c r="AC28" s="126"/>
      <c r="AD28" s="126"/>
      <c r="AE28" s="126"/>
      <c r="AF28" s="126"/>
      <c r="AG28" s="126"/>
    </row>
    <row r="29" spans="1:33" x14ac:dyDescent="0.25">
      <c r="A29" s="126"/>
      <c r="B29" s="126"/>
      <c r="C29" s="126"/>
      <c r="I29" s="126"/>
      <c r="J29" s="126"/>
      <c r="K29" s="126"/>
      <c r="L29" s="126"/>
      <c r="M29" s="126"/>
      <c r="N29" s="126"/>
      <c r="O29" s="126"/>
      <c r="P29" s="126"/>
      <c r="Q29" s="126"/>
      <c r="R29" s="126"/>
      <c r="S29" s="126"/>
      <c r="T29" s="126"/>
      <c r="U29" s="126"/>
      <c r="V29" s="126"/>
      <c r="W29" s="126"/>
      <c r="X29" s="126"/>
      <c r="Y29" s="126"/>
      <c r="Z29" s="126"/>
      <c r="AA29" s="126"/>
      <c r="AB29" s="126"/>
      <c r="AC29" s="126"/>
      <c r="AD29" s="126"/>
      <c r="AE29" s="126"/>
      <c r="AF29" s="126"/>
      <c r="AG29" s="126"/>
    </row>
    <row r="30" spans="1:33" x14ac:dyDescent="0.25">
      <c r="A30" s="126"/>
      <c r="B30" s="126"/>
      <c r="C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row>
    <row r="31" spans="1:33" x14ac:dyDescent="0.25">
      <c r="A31" s="126"/>
      <c r="B31" s="126"/>
      <c r="C31" s="126"/>
      <c r="I31" s="126"/>
      <c r="J31" s="126"/>
      <c r="K31" s="126"/>
      <c r="L31" s="126"/>
      <c r="M31" s="126"/>
      <c r="N31" s="126"/>
      <c r="O31" s="126"/>
      <c r="P31" s="126"/>
      <c r="Q31" s="126"/>
      <c r="R31" s="126"/>
      <c r="S31" s="126"/>
      <c r="T31" s="126"/>
      <c r="U31" s="126"/>
      <c r="V31" s="126"/>
      <c r="W31" s="126"/>
      <c r="X31" s="126"/>
      <c r="Y31" s="126"/>
      <c r="Z31" s="126"/>
      <c r="AA31" s="126"/>
      <c r="AB31" s="126"/>
      <c r="AC31" s="126"/>
      <c r="AD31" s="126"/>
      <c r="AE31" s="126"/>
      <c r="AF31" s="126"/>
      <c r="AG31" s="126"/>
    </row>
    <row r="32" spans="1:33" x14ac:dyDescent="0.25">
      <c r="A32" s="126"/>
      <c r="B32" s="126"/>
      <c r="C32" s="126"/>
      <c r="I32" s="126"/>
      <c r="J32" s="126"/>
      <c r="K32" s="126"/>
      <c r="L32" s="126"/>
      <c r="M32" s="126"/>
      <c r="N32" s="126"/>
      <c r="O32" s="126"/>
      <c r="P32" s="126"/>
      <c r="Q32" s="126"/>
      <c r="R32" s="126"/>
      <c r="S32" s="126"/>
      <c r="T32" s="126"/>
      <c r="U32" s="126"/>
      <c r="V32" s="126"/>
      <c r="W32" s="126"/>
      <c r="X32" s="126"/>
      <c r="Y32" s="126"/>
      <c r="Z32" s="126"/>
      <c r="AA32" s="126"/>
      <c r="AB32" s="126"/>
      <c r="AC32" s="126"/>
      <c r="AD32" s="126"/>
      <c r="AE32" s="126"/>
      <c r="AF32" s="126"/>
      <c r="AG32" s="126"/>
    </row>
    <row r="33" spans="1:33" x14ac:dyDescent="0.25">
      <c r="A33" s="126"/>
      <c r="B33" s="126"/>
      <c r="C33" s="126"/>
      <c r="I33" s="126"/>
      <c r="J33" s="126"/>
      <c r="K33" s="126"/>
      <c r="L33" s="126"/>
      <c r="M33" s="126"/>
      <c r="N33" s="126"/>
      <c r="O33" s="126"/>
      <c r="P33" s="126"/>
      <c r="Q33" s="126"/>
      <c r="R33" s="126"/>
      <c r="S33" s="126"/>
      <c r="T33" s="126"/>
      <c r="U33" s="126"/>
      <c r="V33" s="126"/>
      <c r="W33" s="126"/>
      <c r="X33" s="126"/>
      <c r="Y33" s="126"/>
      <c r="Z33" s="126"/>
      <c r="AA33" s="126"/>
      <c r="AB33" s="126"/>
      <c r="AC33" s="126"/>
      <c r="AD33" s="126"/>
      <c r="AE33" s="126"/>
      <c r="AF33" s="126"/>
      <c r="AG33" s="126"/>
    </row>
    <row r="34" spans="1:33" x14ac:dyDescent="0.25">
      <c r="A34" s="126"/>
      <c r="B34" s="126"/>
      <c r="C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row>
    <row r="35" spans="1:33" x14ac:dyDescent="0.25">
      <c r="A35" s="126"/>
      <c r="B35" s="126"/>
      <c r="C35" s="126"/>
      <c r="I35" s="126"/>
      <c r="J35" s="126"/>
      <c r="K35" s="126"/>
      <c r="L35" s="126"/>
      <c r="M35" s="126"/>
      <c r="N35" s="126"/>
      <c r="O35" s="126"/>
      <c r="P35" s="126"/>
      <c r="Q35" s="126"/>
      <c r="R35" s="126"/>
      <c r="S35" s="126"/>
      <c r="T35" s="126"/>
      <c r="U35" s="126"/>
      <c r="V35" s="126"/>
      <c r="W35" s="126"/>
      <c r="X35" s="126"/>
      <c r="Y35" s="126"/>
      <c r="Z35" s="126"/>
      <c r="AA35" s="126"/>
      <c r="AB35" s="126"/>
      <c r="AC35" s="126"/>
      <c r="AD35" s="126"/>
      <c r="AE35" s="126"/>
      <c r="AF35" s="126"/>
      <c r="AG35" s="126"/>
    </row>
    <row r="36" spans="1:33" x14ac:dyDescent="0.25">
      <c r="A36" s="126"/>
      <c r="B36" s="126"/>
      <c r="C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row>
    <row r="37" spans="1:33" x14ac:dyDescent="0.25">
      <c r="A37" s="126"/>
      <c r="B37" s="126"/>
      <c r="C37" s="126"/>
      <c r="I37" s="126"/>
      <c r="J37" s="126"/>
      <c r="K37" s="126"/>
      <c r="L37" s="126"/>
      <c r="M37" s="126"/>
      <c r="N37" s="126"/>
      <c r="O37" s="126"/>
      <c r="P37" s="126"/>
      <c r="Q37" s="126"/>
      <c r="R37" s="126"/>
      <c r="S37" s="126"/>
      <c r="T37" s="126"/>
      <c r="U37" s="126"/>
      <c r="V37" s="126"/>
      <c r="W37" s="126"/>
      <c r="X37" s="126"/>
      <c r="Y37" s="126"/>
      <c r="Z37" s="126"/>
      <c r="AA37" s="126"/>
      <c r="AB37" s="126"/>
      <c r="AC37" s="126"/>
      <c r="AD37" s="126"/>
      <c r="AE37" s="126"/>
      <c r="AF37" s="126"/>
      <c r="AG37" s="126"/>
    </row>
    <row r="38" spans="1:33" x14ac:dyDescent="0.25">
      <c r="A38" s="126"/>
      <c r="B38" s="126"/>
      <c r="C38" s="126"/>
      <c r="I38" s="126"/>
      <c r="J38" s="126"/>
      <c r="K38" s="126"/>
      <c r="L38" s="126"/>
      <c r="M38" s="126"/>
      <c r="N38" s="126"/>
      <c r="O38" s="126"/>
      <c r="P38" s="126"/>
      <c r="Q38" s="126"/>
      <c r="R38" s="126"/>
      <c r="S38" s="126"/>
      <c r="T38" s="126"/>
      <c r="U38" s="126"/>
      <c r="V38" s="126"/>
      <c r="W38" s="126"/>
      <c r="X38" s="126"/>
      <c r="Y38" s="126"/>
      <c r="Z38" s="126"/>
      <c r="AA38" s="126"/>
      <c r="AB38" s="126"/>
      <c r="AC38" s="126"/>
      <c r="AD38" s="126"/>
      <c r="AE38" s="126"/>
      <c r="AF38" s="126"/>
      <c r="AG38" s="126"/>
    </row>
    <row r="39" spans="1:33" x14ac:dyDescent="0.25">
      <c r="A39" s="126"/>
      <c r="B39" s="126"/>
      <c r="C39" s="126"/>
      <c r="I39" s="126"/>
      <c r="J39" s="126"/>
      <c r="K39" s="126"/>
      <c r="L39" s="126"/>
      <c r="M39" s="126"/>
      <c r="N39" s="126"/>
      <c r="O39" s="126"/>
      <c r="P39" s="126"/>
      <c r="Q39" s="126"/>
      <c r="R39" s="126"/>
      <c r="S39" s="126"/>
      <c r="T39" s="126"/>
      <c r="U39" s="126"/>
      <c r="V39" s="126"/>
      <c r="W39" s="126"/>
      <c r="X39" s="126"/>
      <c r="Y39" s="126"/>
      <c r="Z39" s="126"/>
      <c r="AA39" s="126"/>
      <c r="AB39" s="126"/>
      <c r="AC39" s="126"/>
      <c r="AD39" s="126"/>
      <c r="AE39" s="126"/>
      <c r="AF39" s="126"/>
      <c r="AG39" s="126"/>
    </row>
    <row r="40" spans="1:33" x14ac:dyDescent="0.25">
      <c r="A40" s="126"/>
      <c r="B40" s="126"/>
      <c r="C40" s="126"/>
      <c r="I40" s="126"/>
      <c r="J40" s="126"/>
      <c r="K40" s="126"/>
      <c r="L40" s="126"/>
      <c r="M40" s="126"/>
      <c r="N40" s="126"/>
      <c r="O40" s="126"/>
      <c r="P40" s="126"/>
      <c r="Q40" s="126"/>
      <c r="R40" s="126"/>
      <c r="S40" s="126"/>
      <c r="T40" s="126"/>
      <c r="U40" s="126"/>
      <c r="V40" s="126"/>
      <c r="W40" s="126"/>
      <c r="X40" s="126"/>
      <c r="Y40" s="126"/>
      <c r="Z40" s="126"/>
      <c r="AA40" s="126"/>
      <c r="AB40" s="126"/>
      <c r="AC40" s="126"/>
      <c r="AD40" s="126"/>
      <c r="AE40" s="126"/>
      <c r="AF40" s="126"/>
      <c r="AG40" s="126"/>
    </row>
    <row r="41" spans="1:33" x14ac:dyDescent="0.25">
      <c r="A41" s="126"/>
      <c r="B41" s="126"/>
      <c r="C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row>
    <row r="42" spans="1:33" x14ac:dyDescent="0.25">
      <c r="A42" s="126"/>
      <c r="B42" s="126"/>
      <c r="C42" s="126"/>
      <c r="I42" s="126"/>
      <c r="J42" s="126"/>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row>
    <row r="43" spans="1:33" x14ac:dyDescent="0.25">
      <c r="A43" s="126"/>
      <c r="B43" s="126"/>
      <c r="C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row>
    <row r="44" spans="1:33" x14ac:dyDescent="0.25">
      <c r="A44" s="126"/>
      <c r="B44" s="126"/>
      <c r="C44" s="126"/>
      <c r="I44" s="126"/>
      <c r="J44" s="126"/>
      <c r="K44" s="126"/>
      <c r="L44" s="126"/>
      <c r="M44" s="126"/>
      <c r="N44" s="126"/>
      <c r="O44" s="126"/>
      <c r="P44" s="126"/>
      <c r="Q44" s="126"/>
      <c r="R44" s="126"/>
      <c r="S44" s="126"/>
      <c r="T44" s="126"/>
      <c r="U44" s="126"/>
      <c r="V44" s="126"/>
      <c r="W44" s="126"/>
      <c r="X44" s="126"/>
      <c r="Y44" s="126"/>
      <c r="Z44" s="126"/>
      <c r="AA44" s="126"/>
      <c r="AB44" s="126"/>
      <c r="AC44" s="126"/>
      <c r="AD44" s="126"/>
      <c r="AE44" s="126"/>
      <c r="AF44" s="126"/>
      <c r="AG44" s="126"/>
    </row>
    <row r="45" spans="1:33" x14ac:dyDescent="0.25">
      <c r="A45" s="126"/>
      <c r="B45" s="126"/>
      <c r="C45" s="126"/>
      <c r="I45" s="126"/>
      <c r="J45" s="126"/>
      <c r="K45" s="126"/>
      <c r="L45" s="126"/>
      <c r="M45" s="126"/>
      <c r="N45" s="126"/>
      <c r="O45" s="126"/>
      <c r="P45" s="126"/>
      <c r="Q45" s="126"/>
      <c r="R45" s="126"/>
      <c r="S45" s="126"/>
      <c r="T45" s="126"/>
      <c r="U45" s="126"/>
      <c r="V45" s="126"/>
      <c r="W45" s="126"/>
      <c r="X45" s="126"/>
      <c r="Y45" s="126"/>
      <c r="Z45" s="126"/>
      <c r="AA45" s="126"/>
      <c r="AB45" s="126"/>
      <c r="AC45" s="126"/>
      <c r="AD45" s="126"/>
      <c r="AE45" s="126"/>
      <c r="AF45" s="126"/>
      <c r="AG45" s="126"/>
    </row>
    <row r="46" spans="1:33" x14ac:dyDescent="0.25">
      <c r="A46" s="126"/>
      <c r="B46" s="126"/>
      <c r="C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6"/>
      <c r="AF46" s="126"/>
      <c r="AG46" s="126"/>
    </row>
    <row r="47" spans="1:33" x14ac:dyDescent="0.25">
      <c r="A47" s="126"/>
      <c r="B47" s="126"/>
      <c r="C47" s="126"/>
      <c r="I47" s="126"/>
      <c r="J47" s="126"/>
      <c r="K47" s="126"/>
      <c r="L47" s="126"/>
      <c r="M47" s="126"/>
      <c r="N47" s="126"/>
      <c r="O47" s="126"/>
      <c r="P47" s="126"/>
      <c r="Q47" s="126"/>
      <c r="R47" s="126"/>
      <c r="S47" s="126"/>
      <c r="T47" s="126"/>
      <c r="U47" s="126"/>
      <c r="V47" s="126"/>
      <c r="W47" s="126"/>
      <c r="X47" s="126"/>
      <c r="Y47" s="126"/>
      <c r="Z47" s="126"/>
      <c r="AA47" s="126"/>
      <c r="AB47" s="126"/>
      <c r="AC47" s="126"/>
      <c r="AD47" s="126"/>
      <c r="AE47" s="126"/>
      <c r="AF47" s="126"/>
      <c r="AG47" s="126"/>
    </row>
    <row r="48" spans="1:33" x14ac:dyDescent="0.25">
      <c r="A48" s="126"/>
      <c r="B48" s="126"/>
      <c r="C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row>
    <row r="49" spans="1:33" x14ac:dyDescent="0.25">
      <c r="A49" s="126"/>
      <c r="B49" s="126"/>
      <c r="C49" s="126"/>
      <c r="I49" s="126"/>
      <c r="J49" s="126"/>
      <c r="K49" s="126"/>
      <c r="L49" s="126"/>
      <c r="M49" s="126"/>
      <c r="N49" s="126"/>
      <c r="O49" s="126"/>
      <c r="P49" s="126"/>
      <c r="Q49" s="126"/>
      <c r="R49" s="126"/>
      <c r="S49" s="126"/>
      <c r="T49" s="126"/>
      <c r="U49" s="126"/>
      <c r="V49" s="126"/>
      <c r="W49" s="126"/>
      <c r="X49" s="126"/>
      <c r="Y49" s="126"/>
      <c r="Z49" s="126"/>
      <c r="AA49" s="126"/>
      <c r="AB49" s="126"/>
      <c r="AC49" s="126"/>
      <c r="AD49" s="126"/>
      <c r="AE49" s="126"/>
      <c r="AF49" s="126"/>
      <c r="AG49" s="126"/>
    </row>
    <row r="50" spans="1:33" x14ac:dyDescent="0.25">
      <c r="A50" s="126"/>
      <c r="B50" s="126"/>
      <c r="C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row>
    <row r="51" spans="1:33" x14ac:dyDescent="0.25">
      <c r="A51" s="126"/>
      <c r="B51" s="126"/>
      <c r="C51" s="126"/>
      <c r="I51" s="126"/>
      <c r="J51" s="126"/>
      <c r="K51" s="126"/>
      <c r="L51" s="126"/>
      <c r="M51" s="126"/>
      <c r="N51" s="126"/>
      <c r="O51" s="126"/>
      <c r="P51" s="126"/>
      <c r="Q51" s="126"/>
      <c r="R51" s="126"/>
      <c r="S51" s="126"/>
      <c r="T51" s="126"/>
      <c r="U51" s="126"/>
      <c r="V51" s="126"/>
      <c r="W51" s="126"/>
      <c r="X51" s="126"/>
      <c r="Y51" s="126"/>
      <c r="Z51" s="126"/>
      <c r="AA51" s="126"/>
      <c r="AB51" s="126"/>
      <c r="AC51" s="126"/>
      <c r="AD51" s="126"/>
      <c r="AE51" s="126"/>
      <c r="AF51" s="126"/>
      <c r="AG51" s="126"/>
    </row>
    <row r="52" spans="1:33" x14ac:dyDescent="0.25">
      <c r="A52" s="126"/>
      <c r="B52" s="126"/>
      <c r="C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row>
    <row r="53" spans="1:33" x14ac:dyDescent="0.25">
      <c r="A53" s="126"/>
      <c r="B53" s="126"/>
      <c r="C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row>
    <row r="54" spans="1:33" x14ac:dyDescent="0.25">
      <c r="A54" s="126"/>
      <c r="B54" s="126"/>
      <c r="C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row>
    <row r="55" spans="1:33" x14ac:dyDescent="0.25">
      <c r="A55" s="126"/>
      <c r="B55" s="126"/>
      <c r="C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row>
    <row r="56" spans="1:33" x14ac:dyDescent="0.25">
      <c r="A56" s="126"/>
      <c r="B56" s="126"/>
      <c r="C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row>
    <row r="57" spans="1:33" x14ac:dyDescent="0.25">
      <c r="A57" s="126"/>
      <c r="B57" s="126"/>
      <c r="C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row>
    <row r="58" spans="1:33" x14ac:dyDescent="0.25">
      <c r="A58" s="126"/>
      <c r="B58" s="126"/>
      <c r="C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row>
    <row r="59" spans="1:33" x14ac:dyDescent="0.25">
      <c r="A59" s="126"/>
      <c r="B59" s="126"/>
      <c r="C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row>
    <row r="60" spans="1:33" x14ac:dyDescent="0.25">
      <c r="A60" s="126"/>
      <c r="B60" s="126"/>
      <c r="C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row>
    <row r="61" spans="1:33" x14ac:dyDescent="0.25">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row>
    <row r="62" spans="1:33" x14ac:dyDescent="0.25">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row>
  </sheetData>
  <sheetProtection algorithmName="SHA-512" hashValue="iif3iMbmvRw597ce4yy8VsdC/KHjLekvXrdCn/jquRyr7BwS6e7rxUkFVvRLjNdMU1KVVXElNXx90wlE7Da6VQ==" saltValue="kNOvZOjFJTQDCbNsj7rnFw==" spinCount="100000" sheet="1" objects="1" scenarios="1"/>
  <protectedRanges>
    <protectedRange sqref="C8:E8 E5:E6 C4:E4 C5:C6" name="Range1"/>
    <protectedRange sqref="D5:D6" name="Range1_1"/>
  </protectedRanges>
  <dataConsolidate/>
  <customSheetViews>
    <customSheetView guid="{BDC8AE3F-6C52-4013-8B34-4743A4E33792}" hiddenColumns="1" state="hidden">
      <pageMargins left="0.7" right="0.7" top="0.75" bottom="0.75" header="0.3" footer="0.3"/>
      <pageSetup orientation="portrait" r:id="rId1"/>
    </customSheetView>
    <customSheetView guid="{DFDD0A5F-1CD5-4B59-83C1-73FEE1AC7815}" hiddenColumns="1" state="hidden">
      <pageMargins left="0.7" right="0.7" top="0.75" bottom="0.75" header="0.3" footer="0.3"/>
      <pageSetup orientation="portrait" r:id="rId2"/>
    </customSheetView>
  </customSheetViews>
  <dataValidations count="1">
    <dataValidation type="list" allowBlank="1" showInputMessage="1" showErrorMessage="1" sqref="F4:F6" xr:uid="{00000000-0002-0000-1000-000000000000}">
      <formula1>$K$4:$K$5</formula1>
    </dataValidation>
  </dataValidations>
  <pageMargins left="0.7" right="0.7" top="0.75" bottom="0.75" header="0.3" footer="0.3"/>
  <pageSetup orientation="portrait" r:id="rId3"/>
  <drawing r:id="rId4"/>
  <extLst>
    <ext xmlns:x14="http://schemas.microsoft.com/office/spreadsheetml/2009/9/main" uri="{78C0D931-6437-407d-A8EE-F0AAD7539E65}">
      <x14:conditionalFormattings>
        <x14:conditionalFormatting xmlns:xm="http://schemas.microsoft.com/office/excel/2006/main">
          <x14:cfRule type="containsText" priority="1" operator="containsText" id="{B29EE801-D6D6-4556-B8D0-2224F6ECE459}">
            <xm:f>NOT(ISERROR(SEARCH($K$4,F4)))</xm:f>
            <xm:f>$K$4</xm:f>
            <x14:dxf>
              <fill>
                <patternFill>
                  <bgColor theme="9"/>
                </patternFill>
              </fill>
            </x14:dxf>
          </x14:cfRule>
          <xm:sqref>F4:F6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9772D-E46A-4386-9A32-8CC8E78CBE7C}">
  <sheetPr>
    <tabColor theme="1" tint="0.499984740745262"/>
  </sheetPr>
  <dimension ref="A1:E110"/>
  <sheetViews>
    <sheetView showGridLines="0" zoomScale="55" zoomScaleNormal="55" workbookViewId="0">
      <selection sqref="A1:E1"/>
    </sheetView>
  </sheetViews>
  <sheetFormatPr defaultColWidth="9" defaultRowHeight="28.5" x14ac:dyDescent="0.45"/>
  <cols>
    <col min="1" max="1" width="14" style="907" customWidth="1"/>
    <col min="2" max="2" width="26.7109375" style="907" customWidth="1"/>
    <col min="3" max="3" width="86.42578125" style="907" customWidth="1"/>
    <col min="4" max="4" width="12.85546875" style="907" customWidth="1"/>
    <col min="5" max="5" width="10" style="907" customWidth="1"/>
    <col min="6" max="16384" width="9" style="907"/>
  </cols>
  <sheetData>
    <row r="1" spans="1:5" ht="35.450000000000003" customHeight="1" x14ac:dyDescent="0.45">
      <c r="A1" s="1068" t="s">
        <v>1637</v>
      </c>
      <c r="B1" s="1068"/>
      <c r="C1" s="1068"/>
      <c r="D1" s="1068"/>
      <c r="E1" s="1068"/>
    </row>
    <row r="2" spans="1:5" ht="25.9" customHeight="1" x14ac:dyDescent="0.45">
      <c r="A2" s="970" t="s">
        <v>1607</v>
      </c>
      <c r="B2" s="971"/>
      <c r="C2" s="978" t="s">
        <v>1605</v>
      </c>
      <c r="D2" s="971"/>
      <c r="E2" s="971"/>
    </row>
    <row r="3" spans="1:5" ht="31.9" customHeight="1" x14ac:dyDescent="0.45">
      <c r="A3" s="972" t="s">
        <v>1608</v>
      </c>
      <c r="B3" s="971"/>
      <c r="C3" s="973"/>
      <c r="D3" s="971"/>
      <c r="E3" s="971"/>
    </row>
    <row r="4" spans="1:5" ht="37.5" x14ac:dyDescent="0.45">
      <c r="A4" s="1032" t="s">
        <v>1635</v>
      </c>
      <c r="B4" s="974" t="s">
        <v>1556</v>
      </c>
      <c r="C4" s="974" t="s">
        <v>1324</v>
      </c>
      <c r="D4" s="975" t="s">
        <v>1609</v>
      </c>
      <c r="E4" s="975" t="s">
        <v>1612</v>
      </c>
    </row>
    <row r="5" spans="1:5" ht="35.450000000000003" customHeight="1" x14ac:dyDescent="0.45">
      <c r="A5" s="984">
        <v>1</v>
      </c>
      <c r="B5" s="980" t="s">
        <v>1492</v>
      </c>
      <c r="C5" s="979" t="s">
        <v>1566</v>
      </c>
      <c r="D5" s="1033">
        <v>1</v>
      </c>
      <c r="E5" s="969">
        <v>1</v>
      </c>
    </row>
    <row r="6" spans="1:5" ht="35.450000000000003" customHeight="1" x14ac:dyDescent="0.45">
      <c r="A6" s="984">
        <v>2</v>
      </c>
      <c r="B6" s="980" t="s">
        <v>1557</v>
      </c>
      <c r="C6" s="979" t="s">
        <v>1567</v>
      </c>
      <c r="D6" s="1033">
        <v>1</v>
      </c>
      <c r="E6" s="969">
        <v>1</v>
      </c>
    </row>
    <row r="7" spans="1:5" ht="35.450000000000003" customHeight="1" x14ac:dyDescent="0.45">
      <c r="A7" s="984">
        <v>3</v>
      </c>
      <c r="B7" s="980" t="s">
        <v>1558</v>
      </c>
      <c r="C7" s="979" t="s">
        <v>1568</v>
      </c>
      <c r="D7" s="1033">
        <v>1</v>
      </c>
      <c r="E7" s="969">
        <v>1</v>
      </c>
    </row>
    <row r="8" spans="1:5" ht="35.450000000000003" customHeight="1" x14ac:dyDescent="0.45">
      <c r="A8" s="985">
        <v>4</v>
      </c>
      <c r="B8" s="981" t="s">
        <v>1559</v>
      </c>
      <c r="C8" s="979" t="s">
        <v>1569</v>
      </c>
      <c r="D8" s="1033" t="s">
        <v>1610</v>
      </c>
      <c r="E8" s="969">
        <v>2</v>
      </c>
    </row>
    <row r="9" spans="1:5" ht="35.450000000000003" customHeight="1" x14ac:dyDescent="0.45">
      <c r="A9" s="985">
        <v>5</v>
      </c>
      <c r="B9" s="981" t="s">
        <v>1560</v>
      </c>
      <c r="C9" s="979" t="s">
        <v>1570</v>
      </c>
      <c r="D9" s="1033" t="s">
        <v>1610</v>
      </c>
      <c r="E9" s="969">
        <v>2</v>
      </c>
    </row>
    <row r="10" spans="1:5" ht="35.450000000000003" customHeight="1" x14ac:dyDescent="0.45">
      <c r="A10" s="986">
        <v>6</v>
      </c>
      <c r="B10" s="982" t="s">
        <v>1606</v>
      </c>
      <c r="C10" s="979" t="s">
        <v>1572</v>
      </c>
      <c r="D10" s="1033" t="s">
        <v>1611</v>
      </c>
      <c r="E10" s="969">
        <v>3</v>
      </c>
    </row>
    <row r="11" spans="1:5" ht="82.5" customHeight="1" x14ac:dyDescent="0.45">
      <c r="A11" s="986">
        <v>7</v>
      </c>
      <c r="B11" s="982" t="s">
        <v>1561</v>
      </c>
      <c r="C11" s="979" t="s">
        <v>1573</v>
      </c>
      <c r="D11" s="1033" t="s">
        <v>1611</v>
      </c>
      <c r="E11" s="969">
        <v>3</v>
      </c>
    </row>
    <row r="12" spans="1:5" ht="57.95" customHeight="1" x14ac:dyDescent="0.45">
      <c r="A12" s="986">
        <v>8</v>
      </c>
      <c r="B12" s="982" t="s">
        <v>1562</v>
      </c>
      <c r="C12" s="979" t="s">
        <v>1574</v>
      </c>
      <c r="D12" s="1033" t="s">
        <v>1611</v>
      </c>
      <c r="E12" s="969">
        <v>3</v>
      </c>
    </row>
    <row r="13" spans="1:5" ht="57.95" customHeight="1" x14ac:dyDescent="0.45">
      <c r="A13" s="986">
        <v>9</v>
      </c>
      <c r="B13" s="982" t="s">
        <v>1563</v>
      </c>
      <c r="C13" s="979" t="s">
        <v>1575</v>
      </c>
      <c r="D13" s="1033" t="s">
        <v>1611</v>
      </c>
      <c r="E13" s="969">
        <v>3</v>
      </c>
    </row>
    <row r="14" spans="1:5" ht="57.95" customHeight="1" x14ac:dyDescent="0.45">
      <c r="A14" s="986">
        <v>10</v>
      </c>
      <c r="B14" s="982" t="s">
        <v>1564</v>
      </c>
      <c r="C14" s="979" t="s">
        <v>1576</v>
      </c>
      <c r="D14" s="1033" t="s">
        <v>1611</v>
      </c>
      <c r="E14" s="969">
        <v>3</v>
      </c>
    </row>
    <row r="15" spans="1:5" ht="39.950000000000003" customHeight="1" x14ac:dyDescent="0.45">
      <c r="A15" s="987">
        <v>11</v>
      </c>
      <c r="B15" s="983" t="s">
        <v>1565</v>
      </c>
      <c r="C15" s="979" t="s">
        <v>1577</v>
      </c>
      <c r="D15" s="1033" t="s">
        <v>1611</v>
      </c>
      <c r="E15" s="977">
        <v>3</v>
      </c>
    </row>
    <row r="16" spans="1:5" x14ac:dyDescent="0.45">
      <c r="A16" s="909"/>
      <c r="B16" s="909"/>
      <c r="C16" s="909"/>
      <c r="D16" s="909"/>
      <c r="E16" s="909"/>
    </row>
    <row r="17" spans="1:5" x14ac:dyDescent="0.45">
      <c r="A17" s="909"/>
      <c r="B17" s="852"/>
      <c r="C17" s="909"/>
      <c r="D17" s="909"/>
      <c r="E17" s="909"/>
    </row>
    <row r="18" spans="1:5" x14ac:dyDescent="0.45">
      <c r="A18" s="908"/>
      <c r="B18" s="852"/>
      <c r="C18" s="908"/>
      <c r="D18" s="908"/>
      <c r="E18" s="908"/>
    </row>
    <row r="19" spans="1:5" x14ac:dyDescent="0.45">
      <c r="B19" s="852"/>
    </row>
    <row r="20" spans="1:5" x14ac:dyDescent="0.45">
      <c r="B20" s="852"/>
    </row>
    <row r="21" spans="1:5" x14ac:dyDescent="0.45">
      <c r="B21" s="852"/>
    </row>
    <row r="22" spans="1:5" x14ac:dyDescent="0.45">
      <c r="B22" s="852"/>
    </row>
    <row r="23" spans="1:5" x14ac:dyDescent="0.45">
      <c r="B23" s="852"/>
    </row>
    <row r="24" spans="1:5" x14ac:dyDescent="0.45">
      <c r="B24" s="852"/>
    </row>
    <row r="25" spans="1:5" x14ac:dyDescent="0.45">
      <c r="B25" s="852"/>
    </row>
    <row r="26" spans="1:5" x14ac:dyDescent="0.45">
      <c r="B26" s="852"/>
    </row>
    <row r="27" spans="1:5" x14ac:dyDescent="0.45">
      <c r="B27" s="852"/>
    </row>
    <row r="28" spans="1:5" x14ac:dyDescent="0.45">
      <c r="B28" s="852"/>
    </row>
    <row r="29" spans="1:5" x14ac:dyDescent="0.45">
      <c r="B29" s="852"/>
    </row>
    <row r="30" spans="1:5" x14ac:dyDescent="0.45">
      <c r="B30" s="852"/>
    </row>
    <row r="31" spans="1:5" x14ac:dyDescent="0.45">
      <c r="B31" s="852"/>
    </row>
    <row r="32" spans="1:5" x14ac:dyDescent="0.45">
      <c r="B32" s="852"/>
    </row>
    <row r="33" spans="2:2" x14ac:dyDescent="0.45">
      <c r="B33" s="852"/>
    </row>
    <row r="34" spans="2:2" x14ac:dyDescent="0.45">
      <c r="B34" s="852"/>
    </row>
    <row r="35" spans="2:2" x14ac:dyDescent="0.45">
      <c r="B35" s="852"/>
    </row>
    <row r="36" spans="2:2" customFormat="1" ht="15" x14ac:dyDescent="0.25">
      <c r="B36" s="706"/>
    </row>
    <row r="37" spans="2:2" customFormat="1" ht="15" x14ac:dyDescent="0.25">
      <c r="B37" s="706"/>
    </row>
    <row r="38" spans="2:2" customFormat="1" ht="15" x14ac:dyDescent="0.25">
      <c r="B38" s="706"/>
    </row>
    <row r="39" spans="2:2" customFormat="1" ht="15" x14ac:dyDescent="0.25">
      <c r="B39" s="706"/>
    </row>
    <row r="40" spans="2:2" customFormat="1" ht="15" x14ac:dyDescent="0.25">
      <c r="B40" s="706"/>
    </row>
    <row r="41" spans="2:2" customFormat="1" ht="15" x14ac:dyDescent="0.25">
      <c r="B41" s="706"/>
    </row>
    <row r="42" spans="2:2" customFormat="1" ht="15" x14ac:dyDescent="0.25">
      <c r="B42" s="706"/>
    </row>
    <row r="43" spans="2:2" customFormat="1" ht="15" x14ac:dyDescent="0.25">
      <c r="B43" s="706"/>
    </row>
    <row r="44" spans="2:2" customFormat="1" ht="15" x14ac:dyDescent="0.25">
      <c r="B44" s="706"/>
    </row>
    <row r="45" spans="2:2" customFormat="1" ht="15" x14ac:dyDescent="0.25">
      <c r="B45" s="706"/>
    </row>
    <row r="46" spans="2:2" customFormat="1" ht="15" x14ac:dyDescent="0.25">
      <c r="B46" s="706"/>
    </row>
    <row r="47" spans="2:2" customFormat="1" ht="15" x14ac:dyDescent="0.25">
      <c r="B47" s="706"/>
    </row>
    <row r="48" spans="2:2" customFormat="1" ht="15" x14ac:dyDescent="0.25">
      <c r="B48" s="706"/>
    </row>
    <row r="49" spans="2:2" customFormat="1" ht="15" x14ac:dyDescent="0.25">
      <c r="B49" s="706"/>
    </row>
    <row r="50" spans="2:2" customFormat="1" ht="15" x14ac:dyDescent="0.25">
      <c r="B50" s="706"/>
    </row>
    <row r="51" spans="2:2" customFormat="1" ht="15" x14ac:dyDescent="0.25">
      <c r="B51" s="706"/>
    </row>
    <row r="52" spans="2:2" customFormat="1" ht="15" x14ac:dyDescent="0.25">
      <c r="B52" s="706"/>
    </row>
    <row r="53" spans="2:2" customFormat="1" ht="15" x14ac:dyDescent="0.25">
      <c r="B53" s="706"/>
    </row>
    <row r="54" spans="2:2" customFormat="1" ht="15" x14ac:dyDescent="0.25">
      <c r="B54" s="706"/>
    </row>
    <row r="55" spans="2:2" customFormat="1" ht="15" x14ac:dyDescent="0.25">
      <c r="B55" s="706"/>
    </row>
    <row r="56" spans="2:2" customFormat="1" ht="15" x14ac:dyDescent="0.25">
      <c r="B56" s="706"/>
    </row>
    <row r="57" spans="2:2" customFormat="1" ht="15" x14ac:dyDescent="0.25">
      <c r="B57" s="706"/>
    </row>
    <row r="58" spans="2:2" customFormat="1" ht="15" x14ac:dyDescent="0.25">
      <c r="B58" s="706"/>
    </row>
    <row r="59" spans="2:2" customFormat="1" ht="15" x14ac:dyDescent="0.25">
      <c r="B59" s="706"/>
    </row>
    <row r="60" spans="2:2" customFormat="1" ht="15" x14ac:dyDescent="0.25">
      <c r="B60" s="706"/>
    </row>
    <row r="61" spans="2:2" customFormat="1" ht="15" x14ac:dyDescent="0.25">
      <c r="B61" s="706"/>
    </row>
    <row r="62" spans="2:2" customFormat="1" ht="15" x14ac:dyDescent="0.25">
      <c r="B62" s="706"/>
    </row>
    <row r="63" spans="2:2" customFormat="1" ht="15" x14ac:dyDescent="0.25">
      <c r="B63" s="706"/>
    </row>
    <row r="64" spans="2:2" customFormat="1" ht="15" x14ac:dyDescent="0.25">
      <c r="B64" s="706"/>
    </row>
    <row r="65" spans="2:2" customFormat="1" ht="15" x14ac:dyDescent="0.25">
      <c r="B65" s="706"/>
    </row>
    <row r="66" spans="2:2" customFormat="1" ht="15" x14ac:dyDescent="0.25">
      <c r="B66" s="706"/>
    </row>
    <row r="67" spans="2:2" customFormat="1" ht="15" x14ac:dyDescent="0.25">
      <c r="B67" s="706"/>
    </row>
    <row r="68" spans="2:2" customFormat="1" ht="15" x14ac:dyDescent="0.25">
      <c r="B68" s="706"/>
    </row>
    <row r="69" spans="2:2" customFormat="1" ht="15" x14ac:dyDescent="0.25">
      <c r="B69" s="706"/>
    </row>
    <row r="70" spans="2:2" customFormat="1" ht="15" x14ac:dyDescent="0.25"/>
    <row r="71" spans="2:2" customFormat="1" ht="15" x14ac:dyDescent="0.25">
      <c r="B71" s="706"/>
    </row>
    <row r="72" spans="2:2" x14ac:dyDescent="0.45">
      <c r="B72" s="852"/>
    </row>
    <row r="73" spans="2:2" x14ac:dyDescent="0.45">
      <c r="B73" s="852"/>
    </row>
    <row r="74" spans="2:2" x14ac:dyDescent="0.45">
      <c r="B74" s="852"/>
    </row>
    <row r="75" spans="2:2" x14ac:dyDescent="0.45">
      <c r="B75" s="852"/>
    </row>
    <row r="77" spans="2:2" x14ac:dyDescent="0.45">
      <c r="B77" s="852"/>
    </row>
    <row r="78" spans="2:2" x14ac:dyDescent="0.45">
      <c r="B78" s="852"/>
    </row>
    <row r="79" spans="2:2" x14ac:dyDescent="0.45">
      <c r="B79" s="852"/>
    </row>
    <row r="80" spans="2:2" x14ac:dyDescent="0.45">
      <c r="B80" s="852"/>
    </row>
    <row r="81" spans="2:2" x14ac:dyDescent="0.45">
      <c r="B81" s="852"/>
    </row>
    <row r="82" spans="2:2" x14ac:dyDescent="0.45">
      <c r="B82" s="852"/>
    </row>
    <row r="83" spans="2:2" x14ac:dyDescent="0.45">
      <c r="B83" s="852"/>
    </row>
    <row r="84" spans="2:2" x14ac:dyDescent="0.45">
      <c r="B84" s="852"/>
    </row>
    <row r="85" spans="2:2" x14ac:dyDescent="0.45">
      <c r="B85" s="852"/>
    </row>
    <row r="86" spans="2:2" x14ac:dyDescent="0.45">
      <c r="B86" s="852"/>
    </row>
    <row r="87" spans="2:2" x14ac:dyDescent="0.45">
      <c r="B87" s="852"/>
    </row>
    <row r="105" spans="2:2" x14ac:dyDescent="0.45">
      <c r="B105" s="852"/>
    </row>
    <row r="106" spans="2:2" x14ac:dyDescent="0.45">
      <c r="B106" s="852"/>
    </row>
    <row r="107" spans="2:2" x14ac:dyDescent="0.45">
      <c r="B107" s="852"/>
    </row>
    <row r="108" spans="2:2" x14ac:dyDescent="0.45">
      <c r="B108" s="852"/>
    </row>
    <row r="109" spans="2:2" x14ac:dyDescent="0.45">
      <c r="B109" s="852"/>
    </row>
    <row r="110" spans="2:2" x14ac:dyDescent="0.45">
      <c r="B110" s="852"/>
    </row>
  </sheetData>
  <sheetProtection sheet="1" objects="1" scenarios="1"/>
  <mergeCells count="1">
    <mergeCell ref="A1:E1"/>
  </mergeCells>
  <phoneticPr fontId="76" type="noConversion"/>
  <hyperlinks>
    <hyperlink ref="A5" location="'1 Context'!A1" display="'1 Context'!A1" xr:uid="{882D9122-CFD1-4609-8798-293745355085}"/>
    <hyperlink ref="A6" location="'2 Role Summary'!A1" display="'2 Role Summary'!A1" xr:uid="{AE23F79B-E07E-49A7-AD23-7B7192AC7CE8}"/>
    <hyperlink ref="A7" location="'3 Infra.diag.'!A1" display="'3 Infra.diag.'!A1" xr:uid="{FD707CA8-A64F-4A19-891A-35C7F0092E7D}"/>
    <hyperlink ref="A8" location="'4 Indicators'!A1" display="'4 Indicators'!A1" xr:uid="{812D8291-DC60-4247-8009-F12FA0C87DE0}"/>
    <hyperlink ref="A9" location="'5 Indic.graphs'!A1" display="'5 Indic.graphs'!A1" xr:uid="{1D9F4241-87D3-49AE-BF20-F2BB17B53E10}"/>
    <hyperlink ref="A10" location="'6 CAP.Commercial'!A1" display="'6 CAP.Commercial'!A1" xr:uid="{EA9E47E9-8E60-4D5A-95F9-359E00289EC0}"/>
    <hyperlink ref="A11" location="'7 CAP.Technical'!A1" display="'7 CAP.Technical'!A1" xr:uid="{9FAFF9F8-7F50-4C5A-9FCE-79384C61CB8F}"/>
    <hyperlink ref="A12" location="CONTENTS!A1" display="CONTENTS!A1" xr:uid="{90FA7F71-1C09-45ED-8360-BA25900C45E6}"/>
    <hyperlink ref="A13" location="'9 CAP.Financial'!A1" display="'9 CAP.Financial'!A1" xr:uid="{EF292AFF-0117-4280-9BF2-568201A2F431}"/>
    <hyperlink ref="A14" location="'10 CAP.HRM'!A1" display="'10 CAP.HRM'!A1" xr:uid="{69A92BDC-E9B9-44BD-AA2C-F134877F333B}"/>
    <hyperlink ref="A15" location="'11 CAP.External'!A1" display="'11 CAP.External'!A1" xr:uid="{9EC6BCEE-1B96-4361-A4E9-0798292112A7}"/>
    <hyperlink ref="C2" r:id="rId1" xr:uid="{DFE14816-8FD4-4E39-A810-7D62425FF95F}"/>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8">
    <tabColor rgb="FF00B0F0"/>
  </sheetPr>
  <dimension ref="A1:AW54"/>
  <sheetViews>
    <sheetView workbookViewId="0"/>
  </sheetViews>
  <sheetFormatPr defaultColWidth="11.42578125" defaultRowHeight="15" x14ac:dyDescent="0.25"/>
  <cols>
    <col min="1" max="25" width="3.5703125" customWidth="1"/>
    <col min="26" max="26" width="8" customWidth="1"/>
    <col min="27" max="29" width="1.85546875" customWidth="1"/>
    <col min="30" max="30" width="63.85546875" customWidth="1"/>
    <col min="31" max="31" width="10.5703125" customWidth="1"/>
    <col min="32" max="32" width="2.5703125" customWidth="1"/>
    <col min="33" max="47" width="0.5703125" customWidth="1"/>
    <col min="48" max="48" width="5.85546875" customWidth="1"/>
  </cols>
  <sheetData>
    <row r="1" spans="1:31" x14ac:dyDescent="0.25">
      <c r="A1" s="301"/>
      <c r="B1" s="302"/>
      <c r="C1" s="302"/>
      <c r="D1" s="302"/>
      <c r="E1" s="302"/>
      <c r="F1" s="302"/>
      <c r="G1" s="302"/>
      <c r="H1" s="302"/>
      <c r="I1" s="302"/>
      <c r="J1" s="302"/>
      <c r="K1" s="302"/>
      <c r="L1" s="302"/>
      <c r="M1" s="302"/>
      <c r="N1" s="302"/>
      <c r="O1" s="302"/>
      <c r="P1" s="302"/>
      <c r="Q1" s="302"/>
      <c r="R1" s="302"/>
      <c r="S1" s="302"/>
      <c r="T1" s="302"/>
      <c r="U1" s="302"/>
      <c r="V1" s="302"/>
      <c r="W1" s="302"/>
      <c r="X1" s="303"/>
      <c r="Y1" s="126"/>
      <c r="Z1" s="126"/>
      <c r="AA1" s="126"/>
      <c r="AB1" s="126"/>
      <c r="AC1" s="126"/>
      <c r="AD1" s="126"/>
      <c r="AE1" s="126"/>
    </row>
    <row r="2" spans="1:31" ht="22.35" customHeight="1" x14ac:dyDescent="0.4">
      <c r="A2" s="304"/>
      <c r="B2" s="201"/>
      <c r="C2" s="305"/>
      <c r="D2" s="305"/>
      <c r="E2" s="306" t="s">
        <v>361</v>
      </c>
      <c r="F2" s="305"/>
      <c r="G2" s="305"/>
      <c r="H2" s="305"/>
      <c r="I2" s="305"/>
      <c r="J2" s="305"/>
      <c r="K2" s="305"/>
      <c r="L2" s="305"/>
      <c r="M2" s="305"/>
      <c r="N2" s="305"/>
      <c r="O2" s="305"/>
      <c r="P2" s="305"/>
      <c r="Q2" s="305"/>
      <c r="R2" s="305"/>
      <c r="S2" s="305"/>
      <c r="T2" s="305"/>
      <c r="U2" s="305"/>
      <c r="V2" s="305"/>
      <c r="W2" s="305"/>
      <c r="X2" s="307"/>
      <c r="Y2" s="126"/>
      <c r="Z2" s="126"/>
      <c r="AA2" s="126"/>
      <c r="AB2" s="126"/>
      <c r="AC2" s="126"/>
      <c r="AD2" s="126"/>
      <c r="AE2" s="126"/>
    </row>
    <row r="3" spans="1:31" ht="14.85" customHeight="1" x14ac:dyDescent="0.3">
      <c r="A3" s="304"/>
      <c r="B3" s="201"/>
      <c r="C3" s="305"/>
      <c r="D3" s="305"/>
      <c r="E3" s="305"/>
      <c r="F3" s="305"/>
      <c r="G3" s="305"/>
      <c r="H3" s="305"/>
      <c r="I3" s="305"/>
      <c r="J3" s="305"/>
      <c r="K3" s="305"/>
      <c r="L3" s="305"/>
      <c r="M3" s="305"/>
      <c r="N3" s="305"/>
      <c r="O3" s="305"/>
      <c r="P3" s="305"/>
      <c r="Q3" s="305"/>
      <c r="R3" s="305"/>
      <c r="S3" s="305"/>
      <c r="T3" s="305"/>
      <c r="U3" s="305"/>
      <c r="V3" s="305"/>
      <c r="W3" s="305"/>
      <c r="X3" s="307"/>
      <c r="Y3" s="126"/>
      <c r="Z3" s="126"/>
      <c r="AA3" s="126"/>
      <c r="AB3" s="126"/>
      <c r="AC3" s="126"/>
      <c r="AD3" s="126"/>
      <c r="AE3" s="126"/>
    </row>
    <row r="4" spans="1:31" ht="21" x14ac:dyDescent="0.25">
      <c r="A4" s="304"/>
      <c r="B4" s="201"/>
      <c r="C4" s="1346"/>
      <c r="D4" s="1346"/>
      <c r="E4" s="1346"/>
      <c r="F4" s="1346"/>
      <c r="G4" s="308"/>
      <c r="H4" s="308"/>
      <c r="I4" s="308"/>
      <c r="J4" s="308"/>
      <c r="K4" s="309"/>
      <c r="L4" s="309"/>
      <c r="M4" s="309"/>
      <c r="N4" s="309"/>
      <c r="O4" s="308"/>
      <c r="P4" s="308"/>
      <c r="Q4" s="308"/>
      <c r="R4" s="308"/>
      <c r="S4" s="308"/>
      <c r="T4" s="1352">
        <f ca="1">TODAY()</f>
        <v>45706</v>
      </c>
      <c r="U4" s="1352"/>
      <c r="V4" s="1352"/>
      <c r="W4" s="308"/>
      <c r="X4" s="307"/>
      <c r="Y4" s="126"/>
      <c r="Z4" s="126"/>
      <c r="AA4" s="126"/>
      <c r="AB4" s="126"/>
      <c r="AC4" s="126"/>
      <c r="AD4" s="126"/>
      <c r="AE4" s="126"/>
    </row>
    <row r="5" spans="1:31" ht="5.25" customHeight="1" x14ac:dyDescent="0.25">
      <c r="A5" s="304"/>
      <c r="B5" s="201"/>
      <c r="C5" s="308"/>
      <c r="D5" s="308"/>
      <c r="E5" s="308"/>
      <c r="F5" s="308"/>
      <c r="G5" s="308"/>
      <c r="H5" s="308"/>
      <c r="I5" s="308"/>
      <c r="J5" s="308"/>
      <c r="K5" s="308"/>
      <c r="L5" s="308"/>
      <c r="M5" s="308"/>
      <c r="N5" s="308"/>
      <c r="O5" s="308"/>
      <c r="P5" s="308"/>
      <c r="Q5" s="308"/>
      <c r="R5" s="308"/>
      <c r="S5" s="308"/>
      <c r="T5" s="308"/>
      <c r="U5" s="308"/>
      <c r="V5" s="308"/>
      <c r="W5" s="308"/>
      <c r="X5" s="307"/>
      <c r="Y5" s="126"/>
      <c r="Z5" s="126"/>
      <c r="AA5" s="126"/>
      <c r="AB5" s="126"/>
      <c r="AC5" s="126"/>
      <c r="AD5" s="126"/>
      <c r="AE5" s="126"/>
    </row>
    <row r="6" spans="1:31" ht="7.5" customHeight="1" x14ac:dyDescent="0.25">
      <c r="A6" s="310"/>
      <c r="B6" s="289"/>
      <c r="C6" s="126"/>
      <c r="D6" s="126"/>
      <c r="E6" s="126"/>
      <c r="F6" s="126"/>
      <c r="G6" s="126"/>
      <c r="H6" s="126"/>
      <c r="I6" s="126"/>
      <c r="J6" s="126"/>
      <c r="K6" s="126"/>
      <c r="L6" s="126"/>
      <c r="M6" s="126"/>
      <c r="N6" s="126"/>
      <c r="O6" s="126"/>
      <c r="P6" s="126"/>
      <c r="Q6" s="126"/>
      <c r="R6" s="126"/>
      <c r="S6" s="126"/>
      <c r="T6" s="126"/>
      <c r="U6" s="126"/>
      <c r="V6" s="126"/>
      <c r="W6" s="126"/>
      <c r="X6" s="311"/>
      <c r="Y6" s="126"/>
      <c r="Z6" s="126"/>
      <c r="AA6" s="126"/>
      <c r="AB6" s="126"/>
      <c r="AC6" s="126"/>
      <c r="AD6" s="126"/>
      <c r="AE6" s="126"/>
    </row>
    <row r="7" spans="1:31" ht="16.5" x14ac:dyDescent="0.25">
      <c r="A7" s="310"/>
      <c r="B7" s="299"/>
      <c r="C7" s="312" t="s">
        <v>362</v>
      </c>
      <c r="D7" s="126"/>
      <c r="E7" s="126"/>
      <c r="F7" s="126"/>
      <c r="G7" s="126"/>
      <c r="H7" s="126"/>
      <c r="I7" s="126"/>
      <c r="J7" s="126"/>
      <c r="K7" s="126"/>
      <c r="L7" s="126"/>
      <c r="M7" s="126"/>
      <c r="N7" s="126"/>
      <c r="O7" s="126"/>
      <c r="P7" s="126"/>
      <c r="Q7" s="126"/>
      <c r="R7" s="126"/>
      <c r="S7" s="126"/>
      <c r="T7" s="126"/>
      <c r="U7" s="126"/>
      <c r="V7" s="126"/>
      <c r="W7" s="126"/>
      <c r="X7" s="311"/>
      <c r="Y7" s="126"/>
      <c r="Z7" s="126"/>
      <c r="AA7" s="126"/>
      <c r="AB7" s="126"/>
      <c r="AC7" s="126"/>
      <c r="AD7" s="126"/>
      <c r="AE7" s="126"/>
    </row>
    <row r="8" spans="1:31" ht="5.25" customHeight="1" x14ac:dyDescent="0.25">
      <c r="A8" s="310"/>
      <c r="B8" s="290"/>
      <c r="C8" s="312"/>
      <c r="D8" s="126"/>
      <c r="E8" s="126"/>
      <c r="F8" s="126"/>
      <c r="G8" s="126"/>
      <c r="H8" s="126"/>
      <c r="I8" s="126"/>
      <c r="J8" s="126"/>
      <c r="K8" s="126"/>
      <c r="L8" s="126"/>
      <c r="M8" s="126"/>
      <c r="N8" s="126"/>
      <c r="O8" s="126"/>
      <c r="P8" s="126"/>
      <c r="Q8" s="126"/>
      <c r="R8" s="126"/>
      <c r="S8" s="126"/>
      <c r="T8" s="126"/>
      <c r="U8" s="126"/>
      <c r="V8" s="126"/>
      <c r="W8" s="126"/>
      <c r="X8" s="311"/>
      <c r="Y8" s="126"/>
      <c r="Z8" s="126"/>
      <c r="AA8" s="126"/>
      <c r="AB8" s="126"/>
      <c r="AC8" s="126"/>
      <c r="AD8" s="126"/>
      <c r="AE8" s="126"/>
    </row>
    <row r="9" spans="1:31" s="294" customFormat="1" ht="19.350000000000001" customHeight="1" x14ac:dyDescent="0.25">
      <c r="A9" s="313"/>
      <c r="B9" s="292"/>
      <c r="C9" s="314"/>
      <c r="D9" s="1347" t="s">
        <v>363</v>
      </c>
      <c r="E9" s="1347"/>
      <c r="F9" s="1347"/>
      <c r="G9" s="1347"/>
      <c r="H9" s="1348" t="s">
        <v>305</v>
      </c>
      <c r="I9" s="1348"/>
      <c r="J9" s="1348"/>
      <c r="K9" s="1348"/>
      <c r="L9" s="293"/>
      <c r="M9" s="1349" t="s">
        <v>364</v>
      </c>
      <c r="N9" s="1350"/>
      <c r="O9" s="1350"/>
      <c r="P9" s="1350"/>
      <c r="Q9" s="1351"/>
      <c r="R9" s="1353" t="e">
        <f ca="1">100-((TODAY()-H9))</f>
        <v>#VALUE!</v>
      </c>
      <c r="S9" s="1354"/>
      <c r="T9" s="1354"/>
      <c r="U9" s="1354"/>
      <c r="V9" s="293"/>
      <c r="W9" s="293"/>
      <c r="X9" s="315"/>
      <c r="Y9" s="11"/>
      <c r="Z9" s="11"/>
      <c r="AA9" s="11"/>
      <c r="AB9" s="11"/>
      <c r="AC9" s="11"/>
      <c r="AD9" s="11"/>
      <c r="AE9" s="11"/>
    </row>
    <row r="10" spans="1:31" ht="10.35" customHeight="1" x14ac:dyDescent="0.25">
      <c r="A10" s="310"/>
      <c r="B10" s="289"/>
      <c r="C10" s="316"/>
      <c r="D10" s="126"/>
      <c r="E10" s="126"/>
      <c r="F10" s="126"/>
      <c r="G10" s="126"/>
      <c r="H10" s="126"/>
      <c r="I10" s="126"/>
      <c r="J10" s="126"/>
      <c r="K10" s="126"/>
      <c r="L10" s="126"/>
      <c r="M10" s="126"/>
      <c r="N10" s="126"/>
      <c r="O10" s="126"/>
      <c r="P10" s="126"/>
      <c r="Q10" s="126"/>
      <c r="R10" s="126"/>
      <c r="S10" s="126"/>
      <c r="T10" s="126"/>
      <c r="U10" s="126"/>
      <c r="V10" s="126"/>
      <c r="W10" s="126"/>
      <c r="X10" s="311"/>
      <c r="Y10" s="126"/>
      <c r="Z10" s="126"/>
      <c r="AA10" s="126"/>
      <c r="AB10" s="126"/>
      <c r="AC10" s="126"/>
      <c r="AD10" s="126"/>
      <c r="AE10" s="126"/>
    </row>
    <row r="11" spans="1:31" ht="16.5" x14ac:dyDescent="0.25">
      <c r="A11" s="310"/>
      <c r="B11" s="299"/>
      <c r="C11" s="312" t="s">
        <v>365</v>
      </c>
      <c r="D11" s="126"/>
      <c r="E11" s="126"/>
      <c r="F11" s="126"/>
      <c r="G11" s="126"/>
      <c r="H11" s="126"/>
      <c r="I11" s="126"/>
      <c r="J11" s="126"/>
      <c r="K11" s="126"/>
      <c r="L11" s="126"/>
      <c r="M11" s="126"/>
      <c r="N11" s="126"/>
      <c r="O11" s="126"/>
      <c r="P11" s="126"/>
      <c r="Q11" s="126"/>
      <c r="R11" s="126"/>
      <c r="S11" s="126"/>
      <c r="T11" s="126"/>
      <c r="U11" s="126"/>
      <c r="V11" s="126"/>
      <c r="W11" s="126"/>
      <c r="X11" s="311"/>
      <c r="Y11" s="126"/>
      <c r="Z11" s="126"/>
      <c r="AA11" s="126"/>
      <c r="AB11" s="126"/>
      <c r="AC11" s="126"/>
      <c r="AD11" s="126"/>
      <c r="AE11" s="126"/>
    </row>
    <row r="12" spans="1:31" ht="6" customHeight="1" x14ac:dyDescent="0.25">
      <c r="A12" s="310"/>
      <c r="B12" s="289"/>
      <c r="C12" s="126"/>
      <c r="D12" s="126"/>
      <c r="E12" s="126"/>
      <c r="F12" s="126"/>
      <c r="G12" s="126"/>
      <c r="H12" s="126"/>
      <c r="I12" s="126"/>
      <c r="J12" s="126"/>
      <c r="K12" s="126"/>
      <c r="L12" s="126"/>
      <c r="M12" s="126"/>
      <c r="N12" s="126"/>
      <c r="O12" s="126"/>
      <c r="P12" s="126"/>
      <c r="Q12" s="126"/>
      <c r="R12" s="126"/>
      <c r="S12" s="126"/>
      <c r="T12" s="126"/>
      <c r="U12" s="126"/>
      <c r="V12" s="126"/>
      <c r="W12" s="126"/>
      <c r="X12" s="311"/>
      <c r="Y12" s="126"/>
      <c r="Z12" s="126"/>
      <c r="AA12" s="126"/>
      <c r="AB12" s="126"/>
      <c r="AC12" s="126"/>
      <c r="AD12" s="126"/>
      <c r="AE12" s="126"/>
    </row>
    <row r="13" spans="1:31" x14ac:dyDescent="0.25">
      <c r="A13" s="310"/>
      <c r="B13" s="289"/>
      <c r="C13" s="126"/>
      <c r="D13" s="126"/>
      <c r="E13" s="126"/>
      <c r="F13" s="1355" t="s">
        <v>366</v>
      </c>
      <c r="G13" s="1355"/>
      <c r="H13" s="1355"/>
      <c r="I13" s="1355"/>
      <c r="J13" s="1356" t="s">
        <v>367</v>
      </c>
      <c r="K13" s="1356"/>
      <c r="L13" s="1356"/>
      <c r="M13" s="1357" t="s">
        <v>368</v>
      </c>
      <c r="N13" s="1357"/>
      <c r="O13" s="1357"/>
      <c r="P13" s="1355" t="s">
        <v>8</v>
      </c>
      <c r="Q13" s="1355"/>
      <c r="R13" s="1355"/>
      <c r="S13" s="126"/>
      <c r="T13" s="126"/>
      <c r="U13" s="126"/>
      <c r="V13" s="126"/>
      <c r="W13" s="126"/>
      <c r="X13" s="311"/>
      <c r="Y13" s="126"/>
      <c r="Z13" s="126"/>
      <c r="AA13" s="126"/>
      <c r="AB13" s="126"/>
      <c r="AC13" s="126"/>
      <c r="AD13" s="126"/>
      <c r="AE13" s="126"/>
    </row>
    <row r="14" spans="1:31" x14ac:dyDescent="0.25">
      <c r="A14" s="310"/>
      <c r="B14" s="289"/>
      <c r="C14" s="126"/>
      <c r="D14" s="126"/>
      <c r="E14" s="126"/>
      <c r="F14" s="1355"/>
      <c r="G14" s="1355"/>
      <c r="H14" s="1355"/>
      <c r="I14" s="1355"/>
      <c r="J14" s="1356"/>
      <c r="K14" s="1356"/>
      <c r="L14" s="1356"/>
      <c r="M14" s="1357"/>
      <c r="N14" s="1357"/>
      <c r="O14" s="1357"/>
      <c r="P14" s="1355"/>
      <c r="Q14" s="1355"/>
      <c r="R14" s="1355"/>
      <c r="S14" s="126"/>
      <c r="T14" s="126"/>
      <c r="U14" s="126"/>
      <c r="V14" s="126"/>
      <c r="W14" s="126"/>
      <c r="X14" s="311"/>
      <c r="Y14" s="126"/>
      <c r="Z14" s="126"/>
      <c r="AA14" s="126"/>
      <c r="AB14" s="126"/>
      <c r="AC14" s="126"/>
      <c r="AD14" s="126"/>
      <c r="AE14" s="126"/>
    </row>
    <row r="15" spans="1:31" ht="16.5" x14ac:dyDescent="0.3">
      <c r="A15" s="310"/>
      <c r="B15" s="289"/>
      <c r="C15" s="126"/>
      <c r="D15" s="126"/>
      <c r="E15" s="126"/>
      <c r="F15" s="1358" t="s">
        <v>181</v>
      </c>
      <c r="G15" s="1358"/>
      <c r="H15" s="1358"/>
      <c r="I15" s="1358"/>
      <c r="J15" s="1359">
        <f>COUNTIFS('100Action'!$C$4:$C$998,'100Report'!F15,'100Action'!$N$4:$N$998,"Yes")</f>
        <v>0</v>
      </c>
      <c r="K15" s="1359"/>
      <c r="L15" s="1359"/>
      <c r="M15" s="1360">
        <f>COUNTIFS('100Action'!$C$4:$C$998,'100Report'!F15,'100Action'!$Y$4:$Y$998,"Yes")</f>
        <v>0</v>
      </c>
      <c r="N15" s="1360"/>
      <c r="O15" s="1360"/>
      <c r="P15" s="1361">
        <f>+J15+M15</f>
        <v>0</v>
      </c>
      <c r="Q15" s="1361"/>
      <c r="R15" s="1361"/>
      <c r="S15" s="126"/>
      <c r="T15" s="126"/>
      <c r="U15" s="126"/>
      <c r="V15" s="126"/>
      <c r="W15" s="126"/>
      <c r="X15" s="311"/>
      <c r="Y15" s="126"/>
      <c r="Z15" s="126"/>
      <c r="AA15" s="126"/>
      <c r="AB15" s="126"/>
      <c r="AC15" s="126"/>
      <c r="AD15" s="126"/>
      <c r="AE15" s="126"/>
    </row>
    <row r="16" spans="1:31" ht="16.5" x14ac:dyDescent="0.3">
      <c r="A16" s="310"/>
      <c r="B16" s="289"/>
      <c r="C16" s="126"/>
      <c r="D16" s="126"/>
      <c r="E16" s="126"/>
      <c r="F16" s="1358" t="s">
        <v>182</v>
      </c>
      <c r="G16" s="1358"/>
      <c r="H16" s="1358"/>
      <c r="I16" s="1358"/>
      <c r="J16" s="1359">
        <f>COUNTIFS('100Action'!$C$4:$C$998,'100Report'!F16,'100Action'!$N$4:$N$998,"Yes")</f>
        <v>0</v>
      </c>
      <c r="K16" s="1359"/>
      <c r="L16" s="1359"/>
      <c r="M16" s="1360">
        <f>COUNTIFS('100Action'!$C$4:$C$998,'100Report'!F16,'100Action'!$Y$4:$Y$998,"Yes")</f>
        <v>0</v>
      </c>
      <c r="N16" s="1360"/>
      <c r="O16" s="1360"/>
      <c r="P16" s="1361">
        <f>+J16+M16</f>
        <v>0</v>
      </c>
      <c r="Q16" s="1361"/>
      <c r="R16" s="1361"/>
      <c r="S16" s="126"/>
      <c r="T16" s="126"/>
      <c r="U16" s="126"/>
      <c r="V16" s="126"/>
      <c r="W16" s="126"/>
      <c r="X16" s="311"/>
      <c r="Y16" s="126"/>
      <c r="Z16" s="126"/>
      <c r="AA16" s="126"/>
      <c r="AB16" s="126"/>
      <c r="AC16" s="126"/>
      <c r="AD16" s="126"/>
      <c r="AE16" s="126"/>
    </row>
    <row r="17" spans="1:31" ht="16.5" x14ac:dyDescent="0.3">
      <c r="A17" s="310"/>
      <c r="B17" s="289"/>
      <c r="C17" s="126"/>
      <c r="D17" s="126"/>
      <c r="E17" s="126"/>
      <c r="F17" s="1358" t="s">
        <v>183</v>
      </c>
      <c r="G17" s="1358"/>
      <c r="H17" s="1358"/>
      <c r="I17" s="1358"/>
      <c r="J17" s="1359">
        <f>COUNTIFS('100Action'!$C$4:$C$998,'100Report'!F17,'100Action'!$N$4:$N$998,"Yes")</f>
        <v>0</v>
      </c>
      <c r="K17" s="1359"/>
      <c r="L17" s="1359"/>
      <c r="M17" s="1360">
        <f>COUNTIFS('100Action'!$C$4:$C$998,'100Report'!F17,'100Action'!$Y$4:$Y$998,"Yes")</f>
        <v>0</v>
      </c>
      <c r="N17" s="1360"/>
      <c r="O17" s="1360"/>
      <c r="P17" s="1361">
        <f>+J17+M17</f>
        <v>0</v>
      </c>
      <c r="Q17" s="1361"/>
      <c r="R17" s="1361"/>
      <c r="S17" s="126"/>
      <c r="T17" s="126"/>
      <c r="U17" s="126"/>
      <c r="V17" s="126"/>
      <c r="W17" s="126"/>
      <c r="X17" s="311"/>
      <c r="Y17" s="126"/>
      <c r="Z17" s="126"/>
      <c r="AA17" s="126"/>
      <c r="AB17" s="126"/>
      <c r="AC17" s="126"/>
      <c r="AD17" s="126"/>
      <c r="AE17" s="126"/>
    </row>
    <row r="18" spans="1:31" ht="16.5" x14ac:dyDescent="0.3">
      <c r="A18" s="310"/>
      <c r="B18" s="289"/>
      <c r="C18" s="126"/>
      <c r="D18" s="126"/>
      <c r="E18" s="126"/>
      <c r="F18" s="1358" t="s">
        <v>185</v>
      </c>
      <c r="G18" s="1358"/>
      <c r="H18" s="1358"/>
      <c r="I18" s="1358"/>
      <c r="J18" s="1359">
        <f>COUNTIFS('100Action'!$C$4:$C$998,'100Report'!F18,'100Action'!$N$4:$N$998,"Yes")</f>
        <v>0</v>
      </c>
      <c r="K18" s="1359"/>
      <c r="L18" s="1359"/>
      <c r="M18" s="1360">
        <f>COUNTIFS('100Action'!$C$4:$C$998,'100Report'!F18,'100Action'!$Y$4:$Y$998,"Yes")</f>
        <v>0</v>
      </c>
      <c r="N18" s="1360"/>
      <c r="O18" s="1360"/>
      <c r="P18" s="1361">
        <f>+J18+M18</f>
        <v>0</v>
      </c>
      <c r="Q18" s="1361"/>
      <c r="R18" s="1361"/>
      <c r="S18" s="126"/>
      <c r="T18" s="126"/>
      <c r="U18" s="126"/>
      <c r="V18" s="126"/>
      <c r="W18" s="126"/>
      <c r="X18" s="311"/>
      <c r="Y18" s="126"/>
      <c r="Z18" s="126"/>
      <c r="AA18" s="126"/>
      <c r="AB18" s="126"/>
      <c r="AC18" s="126"/>
      <c r="AD18" s="126"/>
      <c r="AE18" s="126"/>
    </row>
    <row r="19" spans="1:31" ht="16.5" x14ac:dyDescent="0.3">
      <c r="A19" s="310"/>
      <c r="B19" s="289"/>
      <c r="C19" s="126"/>
      <c r="D19" s="126"/>
      <c r="E19" s="126"/>
      <c r="F19" s="1358" t="s">
        <v>184</v>
      </c>
      <c r="G19" s="1358"/>
      <c r="H19" s="1358"/>
      <c r="I19" s="1358"/>
      <c r="J19" s="1359">
        <f>COUNTIFS('100Action'!$C$4:$C$998,'100Report'!F19,'100Action'!$N$4:$N$998,"Yes")</f>
        <v>0</v>
      </c>
      <c r="K19" s="1359"/>
      <c r="L19" s="1359"/>
      <c r="M19" s="1360">
        <f>COUNTIFS('100Action'!$C$4:$C$998,'100Report'!F19,'100Action'!$Y$4:$Y$998,"Yes")</f>
        <v>0</v>
      </c>
      <c r="N19" s="1360"/>
      <c r="O19" s="1360"/>
      <c r="P19" s="1361">
        <f>+J19+M19</f>
        <v>0</v>
      </c>
      <c r="Q19" s="1361"/>
      <c r="R19" s="1361"/>
      <c r="S19" s="126"/>
      <c r="T19" s="126"/>
      <c r="U19" s="126"/>
      <c r="V19" s="126"/>
      <c r="W19" s="126"/>
      <c r="X19" s="311"/>
      <c r="Y19" s="126"/>
      <c r="Z19" s="126"/>
      <c r="AA19" s="126"/>
      <c r="AB19" s="126"/>
      <c r="AC19" s="126"/>
      <c r="AD19" s="126"/>
      <c r="AE19" s="126"/>
    </row>
    <row r="20" spans="1:31" ht="16.5" x14ac:dyDescent="0.25">
      <c r="A20" s="310"/>
      <c r="B20" s="289"/>
      <c r="C20" s="126"/>
      <c r="D20" s="126"/>
      <c r="E20" s="126"/>
      <c r="F20" s="1355" t="s">
        <v>369</v>
      </c>
      <c r="G20" s="1355"/>
      <c r="H20" s="1355"/>
      <c r="I20" s="1355"/>
      <c r="J20" s="1362">
        <f>SUM(J15:L19)</f>
        <v>0</v>
      </c>
      <c r="K20" s="1363"/>
      <c r="L20" s="1364"/>
      <c r="M20" s="1365">
        <f>SUM(M15:O19)</f>
        <v>0</v>
      </c>
      <c r="N20" s="1366"/>
      <c r="O20" s="1367"/>
      <c r="P20" s="1368">
        <f>SUM(P15:R19)</f>
        <v>0</v>
      </c>
      <c r="Q20" s="1368"/>
      <c r="R20" s="1368"/>
      <c r="S20" s="126"/>
      <c r="T20" s="126"/>
      <c r="U20" s="126"/>
      <c r="V20" s="126"/>
      <c r="W20" s="126"/>
      <c r="X20" s="311"/>
      <c r="Y20" s="126"/>
      <c r="Z20" s="126"/>
      <c r="AA20" s="126"/>
      <c r="AB20" s="126"/>
      <c r="AC20" s="126"/>
      <c r="AD20" s="126"/>
      <c r="AE20" s="126"/>
    </row>
    <row r="21" spans="1:31" ht="5.85" customHeight="1" x14ac:dyDescent="0.25">
      <c r="A21" s="310"/>
      <c r="B21" s="289"/>
      <c r="C21" s="126"/>
      <c r="D21" s="126"/>
      <c r="E21" s="126"/>
      <c r="F21" s="126"/>
      <c r="G21" s="126"/>
      <c r="H21" s="126"/>
      <c r="I21" s="126"/>
      <c r="J21" s="126"/>
      <c r="K21" s="126"/>
      <c r="L21" s="126"/>
      <c r="M21" s="126"/>
      <c r="N21" s="126"/>
      <c r="O21" s="126"/>
      <c r="P21" s="126"/>
      <c r="Q21" s="126"/>
      <c r="R21" s="126"/>
      <c r="S21" s="126"/>
      <c r="T21" s="126"/>
      <c r="U21" s="126"/>
      <c r="V21" s="126"/>
      <c r="W21" s="126"/>
      <c r="X21" s="311"/>
      <c r="Y21" s="126"/>
      <c r="Z21" s="126"/>
      <c r="AA21" s="126"/>
      <c r="AB21" s="126"/>
      <c r="AC21" s="126"/>
      <c r="AD21" s="126"/>
      <c r="AE21" s="126"/>
    </row>
    <row r="22" spans="1:31" ht="16.5" x14ac:dyDescent="0.25">
      <c r="A22" s="310"/>
      <c r="B22" s="289"/>
      <c r="C22" s="126"/>
      <c r="D22" s="126"/>
      <c r="E22" s="126"/>
      <c r="F22" s="1355" t="s">
        <v>370</v>
      </c>
      <c r="G22" s="1355"/>
      <c r="H22" s="1355"/>
      <c r="I22" s="1355"/>
      <c r="J22" s="1369">
        <f>SUMIFS('100Follow-Up'!O5:O497,'100Follow-Up'!F5:F497,"Essential")</f>
        <v>0</v>
      </c>
      <c r="K22" s="1370"/>
      <c r="L22" s="1371"/>
      <c r="M22" s="1372">
        <f>SUMIFS('100Follow-Up'!O5:O497,'100Follow-Up'!F5:F497,"UoF")</f>
        <v>0</v>
      </c>
      <c r="N22" s="1373"/>
      <c r="O22" s="1374"/>
      <c r="P22" s="1375">
        <f>+J22+M22</f>
        <v>0</v>
      </c>
      <c r="Q22" s="1375"/>
      <c r="R22" s="1375"/>
      <c r="S22" s="126"/>
      <c r="T22" s="126"/>
      <c r="U22" s="126"/>
      <c r="V22" s="126"/>
      <c r="W22" s="126"/>
      <c r="X22" s="311"/>
      <c r="Y22" s="126"/>
      <c r="Z22" s="126"/>
      <c r="AA22" s="126"/>
      <c r="AB22" s="126"/>
      <c r="AC22" s="126"/>
      <c r="AD22" s="126"/>
      <c r="AE22" s="126"/>
    </row>
    <row r="23" spans="1:31" ht="11.85" customHeight="1" x14ac:dyDescent="0.25">
      <c r="A23" s="310"/>
      <c r="B23" s="289"/>
      <c r="C23" s="126"/>
      <c r="D23" s="126"/>
      <c r="E23" s="126"/>
      <c r="F23" s="126"/>
      <c r="G23" s="126"/>
      <c r="H23" s="126"/>
      <c r="I23" s="126"/>
      <c r="J23" s="126"/>
      <c r="K23" s="126"/>
      <c r="L23" s="126"/>
      <c r="M23" s="126"/>
      <c r="N23" s="126"/>
      <c r="O23" s="126"/>
      <c r="P23" s="126"/>
      <c r="Q23" s="126"/>
      <c r="R23" s="126"/>
      <c r="S23" s="126"/>
      <c r="T23" s="126"/>
      <c r="U23" s="126"/>
      <c r="V23" s="126"/>
      <c r="W23" s="126"/>
      <c r="X23" s="311"/>
      <c r="Y23" s="126"/>
      <c r="Z23" s="126"/>
      <c r="AA23" s="126"/>
      <c r="AB23" s="126"/>
      <c r="AC23" s="126"/>
      <c r="AD23" s="126"/>
      <c r="AE23" s="126"/>
    </row>
    <row r="24" spans="1:31" ht="16.5" x14ac:dyDescent="0.25">
      <c r="A24" s="310"/>
      <c r="B24" s="299"/>
      <c r="C24" s="312" t="s">
        <v>371</v>
      </c>
      <c r="D24" s="126"/>
      <c r="E24" s="126"/>
      <c r="F24" s="126"/>
      <c r="G24" s="126"/>
      <c r="H24" s="126"/>
      <c r="I24" s="126"/>
      <c r="J24" s="126"/>
      <c r="K24" s="126"/>
      <c r="L24" s="126"/>
      <c r="M24" s="126"/>
      <c r="N24" s="126"/>
      <c r="O24" s="126"/>
      <c r="P24" s="126"/>
      <c r="Q24" s="126"/>
      <c r="R24" s="126"/>
      <c r="S24" s="126"/>
      <c r="T24" s="126"/>
      <c r="U24" s="126"/>
      <c r="V24" s="126"/>
      <c r="W24" s="126"/>
      <c r="X24" s="311"/>
      <c r="Y24" s="126"/>
      <c r="Z24" s="126"/>
      <c r="AA24" s="126"/>
      <c r="AB24" s="126"/>
      <c r="AC24" s="126"/>
      <c r="AD24" s="126"/>
      <c r="AE24" s="126"/>
    </row>
    <row r="25" spans="1:31" ht="4.3499999999999996" customHeight="1" x14ac:dyDescent="0.25">
      <c r="A25" s="310"/>
      <c r="B25" s="289"/>
      <c r="C25" s="126"/>
      <c r="D25" s="126"/>
      <c r="E25" s="126"/>
      <c r="F25" s="126"/>
      <c r="G25" s="126"/>
      <c r="H25" s="126"/>
      <c r="I25" s="126"/>
      <c r="J25" s="126"/>
      <c r="K25" s="126"/>
      <c r="L25" s="126"/>
      <c r="M25" s="126"/>
      <c r="N25" s="126"/>
      <c r="O25" s="126"/>
      <c r="P25" s="126"/>
      <c r="Q25" s="126"/>
      <c r="R25" s="126"/>
      <c r="S25" s="126"/>
      <c r="T25" s="126"/>
      <c r="U25" s="126"/>
      <c r="V25" s="126"/>
      <c r="W25" s="126"/>
      <c r="X25" s="311"/>
      <c r="Y25" s="126"/>
      <c r="Z25" s="126"/>
      <c r="AA25" s="126"/>
      <c r="AB25" s="126"/>
      <c r="AC25" s="126"/>
      <c r="AD25" s="126"/>
      <c r="AE25" s="126"/>
    </row>
    <row r="26" spans="1:31" x14ac:dyDescent="0.25">
      <c r="A26" s="310"/>
      <c r="B26" s="289"/>
      <c r="C26" s="126"/>
      <c r="D26" s="126"/>
      <c r="E26" s="126"/>
      <c r="F26" s="126"/>
      <c r="G26" s="126"/>
      <c r="H26" s="126"/>
      <c r="I26" s="1376" t="s">
        <v>372</v>
      </c>
      <c r="J26" s="1377"/>
      <c r="K26" s="1377"/>
      <c r="L26" s="1377"/>
      <c r="M26" s="1378"/>
      <c r="N26" s="1382" t="s">
        <v>8</v>
      </c>
      <c r="O26" s="1383"/>
      <c r="P26" s="1384"/>
      <c r="Q26" s="126"/>
      <c r="R26" s="126"/>
      <c r="S26" s="126"/>
      <c r="T26" s="126"/>
      <c r="U26" s="126"/>
      <c r="V26" s="126"/>
      <c r="W26" s="126"/>
      <c r="X26" s="311"/>
      <c r="Y26" s="126"/>
      <c r="Z26" s="126"/>
      <c r="AA26" s="126"/>
      <c r="AB26" s="126"/>
      <c r="AC26" s="126"/>
      <c r="AD26" s="126"/>
      <c r="AE26" s="126"/>
    </row>
    <row r="27" spans="1:31" x14ac:dyDescent="0.25">
      <c r="A27" s="310"/>
      <c r="B27" s="289"/>
      <c r="C27" s="126"/>
      <c r="D27" s="126"/>
      <c r="E27" s="126"/>
      <c r="F27" s="126"/>
      <c r="G27" s="126"/>
      <c r="H27" s="126"/>
      <c r="I27" s="1379"/>
      <c r="J27" s="1380"/>
      <c r="K27" s="1380"/>
      <c r="L27" s="1380"/>
      <c r="M27" s="1381"/>
      <c r="N27" s="1385"/>
      <c r="O27" s="1386"/>
      <c r="P27" s="1387"/>
      <c r="Q27" s="126"/>
      <c r="R27" s="126"/>
      <c r="S27" s="126"/>
      <c r="T27" s="126"/>
      <c r="U27" s="126"/>
      <c r="V27" s="126"/>
      <c r="W27" s="126"/>
      <c r="X27" s="311"/>
      <c r="Y27" s="126"/>
      <c r="Z27" s="126"/>
      <c r="AA27" s="126"/>
      <c r="AB27" s="126"/>
      <c r="AC27" s="126"/>
      <c r="AD27" s="126"/>
      <c r="AE27" s="126"/>
    </row>
    <row r="28" spans="1:31" ht="16.5" x14ac:dyDescent="0.3">
      <c r="A28" s="310"/>
      <c r="B28" s="289"/>
      <c r="C28" s="126"/>
      <c r="D28" s="126"/>
      <c r="E28" s="126"/>
      <c r="F28" s="126"/>
      <c r="G28" s="126"/>
      <c r="H28" s="126"/>
      <c r="I28" s="1388" t="s">
        <v>345</v>
      </c>
      <c r="J28" s="1389"/>
      <c r="K28" s="1389"/>
      <c r="L28" s="1389"/>
      <c r="M28" s="1390"/>
      <c r="N28" s="1391">
        <f>+COUNTIF('100Follow-Up'!H5:$H$997,'100Report'!I28)</f>
        <v>0</v>
      </c>
      <c r="O28" s="1391"/>
      <c r="P28" s="1391"/>
      <c r="Q28" s="126"/>
      <c r="R28" s="126"/>
      <c r="S28" s="126"/>
      <c r="T28" s="126"/>
      <c r="U28" s="126"/>
      <c r="V28" s="126"/>
      <c r="W28" s="126"/>
      <c r="X28" s="311"/>
      <c r="Y28" s="126"/>
      <c r="Z28" s="126"/>
      <c r="AA28" s="126"/>
      <c r="AB28" s="126"/>
      <c r="AC28" s="126"/>
      <c r="AD28" s="126"/>
      <c r="AE28" s="126"/>
    </row>
    <row r="29" spans="1:31" ht="16.5" x14ac:dyDescent="0.3">
      <c r="A29" s="310"/>
      <c r="B29" s="289"/>
      <c r="C29" s="126"/>
      <c r="D29" s="126"/>
      <c r="E29" s="126"/>
      <c r="F29" s="126"/>
      <c r="G29" s="126"/>
      <c r="H29" s="126"/>
      <c r="I29" s="1388" t="s">
        <v>346</v>
      </c>
      <c r="J29" s="1389"/>
      <c r="K29" s="1389"/>
      <c r="L29" s="1389"/>
      <c r="M29" s="1390"/>
      <c r="N29" s="1391">
        <f>+COUNTIF('100Follow-Up'!H6:$H$997,'100Report'!I29)</f>
        <v>0</v>
      </c>
      <c r="O29" s="1391"/>
      <c r="P29" s="1391"/>
      <c r="Q29" s="126"/>
      <c r="R29" s="126"/>
      <c r="S29" s="126"/>
      <c r="T29" s="126"/>
      <c r="U29" s="126"/>
      <c r="V29" s="126"/>
      <c r="W29" s="126"/>
      <c r="X29" s="311"/>
      <c r="Y29" s="126"/>
      <c r="Z29" s="126"/>
      <c r="AA29" s="126"/>
      <c r="AB29" s="126"/>
      <c r="AC29" s="126"/>
      <c r="AD29" s="126"/>
      <c r="AE29" s="126"/>
    </row>
    <row r="30" spans="1:31" ht="16.5" x14ac:dyDescent="0.3">
      <c r="A30" s="310"/>
      <c r="B30" s="289"/>
      <c r="C30" s="126"/>
      <c r="D30" s="126"/>
      <c r="E30" s="126"/>
      <c r="F30" s="126"/>
      <c r="G30" s="126"/>
      <c r="H30" s="126"/>
      <c r="I30" s="1388" t="s">
        <v>347</v>
      </c>
      <c r="J30" s="1389"/>
      <c r="K30" s="1389"/>
      <c r="L30" s="1389"/>
      <c r="M30" s="1390"/>
      <c r="N30" s="1391">
        <f>+COUNTIF('100Follow-Up'!H7:$H$997,'100Report'!I30)</f>
        <v>0</v>
      </c>
      <c r="O30" s="1391"/>
      <c r="P30" s="1391"/>
      <c r="Q30" s="126"/>
      <c r="R30" s="126"/>
      <c r="S30" s="126"/>
      <c r="T30" s="126"/>
      <c r="U30" s="126"/>
      <c r="V30" s="126"/>
      <c r="W30" s="126"/>
      <c r="X30" s="311"/>
      <c r="Y30" s="126"/>
      <c r="Z30" s="126"/>
      <c r="AA30" s="126"/>
      <c r="AB30" s="126"/>
      <c r="AC30" s="126"/>
      <c r="AD30" s="126"/>
      <c r="AE30" s="126"/>
    </row>
    <row r="31" spans="1:31" ht="16.5" x14ac:dyDescent="0.3">
      <c r="A31" s="310"/>
      <c r="B31" s="289"/>
      <c r="C31" s="126"/>
      <c r="D31" s="126"/>
      <c r="E31" s="126"/>
      <c r="F31" s="126"/>
      <c r="G31" s="126"/>
      <c r="H31" s="126"/>
      <c r="I31" s="1388" t="s">
        <v>348</v>
      </c>
      <c r="J31" s="1389"/>
      <c r="K31" s="1389"/>
      <c r="L31" s="1389"/>
      <c r="M31" s="1390"/>
      <c r="N31" s="1391">
        <f>+COUNTIF('100Follow-Up'!H8:$H$997,'100Report'!I31)</f>
        <v>0</v>
      </c>
      <c r="O31" s="1391"/>
      <c r="P31" s="1391"/>
      <c r="Q31" s="126"/>
      <c r="R31" s="126"/>
      <c r="S31" s="126"/>
      <c r="T31" s="126"/>
      <c r="U31" s="126"/>
      <c r="V31" s="126"/>
      <c r="W31" s="126"/>
      <c r="X31" s="311"/>
      <c r="Y31" s="126"/>
      <c r="Z31" s="126"/>
      <c r="AA31" s="126"/>
      <c r="AB31" s="126"/>
      <c r="AC31" s="126"/>
      <c r="AD31" s="126"/>
      <c r="AE31" s="126"/>
    </row>
    <row r="32" spans="1:31" ht="16.5" x14ac:dyDescent="0.3">
      <c r="A32" s="310"/>
      <c r="B32" s="289"/>
      <c r="C32" s="126"/>
      <c r="D32" s="126"/>
      <c r="E32" s="126"/>
      <c r="F32" s="126"/>
      <c r="G32" s="126"/>
      <c r="H32" s="126"/>
      <c r="I32" s="1388" t="s">
        <v>349</v>
      </c>
      <c r="J32" s="1389"/>
      <c r="K32" s="1389"/>
      <c r="L32" s="1389"/>
      <c r="M32" s="1390"/>
      <c r="N32" s="1391">
        <f>+COUNTIF('100Follow-Up'!H9:$H$997,'100Report'!I32)</f>
        <v>0</v>
      </c>
      <c r="O32" s="1391"/>
      <c r="P32" s="1391"/>
      <c r="Q32" s="126"/>
      <c r="R32" s="126"/>
      <c r="S32" s="126"/>
      <c r="T32" s="126"/>
      <c r="U32" s="126"/>
      <c r="V32" s="126"/>
      <c r="W32" s="126"/>
      <c r="X32" s="311"/>
      <c r="Y32" s="126"/>
      <c r="Z32" s="126"/>
      <c r="AA32" s="126"/>
      <c r="AB32" s="126"/>
      <c r="AC32" s="126"/>
      <c r="AD32" s="126"/>
      <c r="AE32" s="126"/>
    </row>
    <row r="33" spans="1:49" ht="16.5" x14ac:dyDescent="0.3">
      <c r="A33" s="310"/>
      <c r="B33" s="289"/>
      <c r="C33" s="126"/>
      <c r="D33" s="126"/>
      <c r="E33" s="126"/>
      <c r="F33" s="126"/>
      <c r="G33" s="126"/>
      <c r="H33" s="126"/>
      <c r="I33" s="1388" t="s">
        <v>350</v>
      </c>
      <c r="J33" s="1389"/>
      <c r="K33" s="1389"/>
      <c r="L33" s="1389"/>
      <c r="M33" s="1390"/>
      <c r="N33" s="1391">
        <f>+COUNTIF('100Follow-Up'!H10:$H$997,'100Report'!I33)</f>
        <v>0</v>
      </c>
      <c r="O33" s="1391"/>
      <c r="P33" s="1391"/>
      <c r="Q33" s="126"/>
      <c r="R33" s="126"/>
      <c r="S33" s="126"/>
      <c r="T33" s="126"/>
      <c r="U33" s="126"/>
      <c r="V33" s="126"/>
      <c r="W33" s="126"/>
      <c r="X33" s="311"/>
      <c r="Y33" s="126"/>
      <c r="Z33" s="126"/>
      <c r="AA33" s="126"/>
      <c r="AB33" s="126"/>
      <c r="AC33" s="126"/>
      <c r="AD33" s="126"/>
      <c r="AE33" s="126"/>
    </row>
    <row r="34" spans="1:49" ht="16.5" x14ac:dyDescent="0.25">
      <c r="A34" s="310"/>
      <c r="B34" s="289"/>
      <c r="C34" s="126"/>
      <c r="D34" s="126"/>
      <c r="E34" s="126"/>
      <c r="F34" s="126"/>
      <c r="G34" s="126"/>
      <c r="H34" s="126"/>
      <c r="I34" s="1392" t="s">
        <v>369</v>
      </c>
      <c r="J34" s="1393"/>
      <c r="K34" s="1393"/>
      <c r="L34" s="1393"/>
      <c r="M34" s="1394"/>
      <c r="N34" s="1395">
        <f>SUM(N28:P33)</f>
        <v>0</v>
      </c>
      <c r="O34" s="1395"/>
      <c r="P34" s="1395"/>
      <c r="Q34" s="126"/>
      <c r="R34" s="126"/>
      <c r="S34" s="126"/>
      <c r="T34" s="126"/>
      <c r="U34" s="126"/>
      <c r="V34" s="126"/>
      <c r="W34" s="126"/>
      <c r="X34" s="311"/>
      <c r="Y34" s="126"/>
      <c r="Z34" s="126"/>
      <c r="AA34" s="126"/>
      <c r="AB34" s="126"/>
      <c r="AC34" s="126"/>
      <c r="AD34" s="126"/>
      <c r="AE34" s="126"/>
    </row>
    <row r="35" spans="1:49" x14ac:dyDescent="0.25">
      <c r="A35" s="310"/>
      <c r="B35" s="289"/>
      <c r="C35" s="126"/>
      <c r="D35" s="126"/>
      <c r="E35" s="126"/>
      <c r="F35" s="126"/>
      <c r="G35" s="126"/>
      <c r="H35" s="126"/>
      <c r="I35" s="126"/>
      <c r="J35" s="126"/>
      <c r="K35" s="126"/>
      <c r="L35" s="126"/>
      <c r="M35" s="126"/>
      <c r="N35" s="126"/>
      <c r="O35" s="126"/>
      <c r="P35" s="126"/>
      <c r="Q35" s="126"/>
      <c r="R35" s="126"/>
      <c r="S35" s="126"/>
      <c r="T35" s="126"/>
      <c r="U35" s="126"/>
      <c r="V35" s="126"/>
      <c r="W35" s="126"/>
      <c r="X35" s="311"/>
      <c r="Y35" s="126"/>
      <c r="Z35" s="126"/>
      <c r="AA35" s="126"/>
      <c r="AB35" s="126"/>
      <c r="AC35" s="126"/>
      <c r="AD35" s="126"/>
      <c r="AE35" s="126"/>
      <c r="AF35" s="182"/>
      <c r="AG35" s="182"/>
      <c r="AH35" s="182"/>
      <c r="AI35" s="182"/>
      <c r="AJ35" s="182"/>
      <c r="AK35" s="182"/>
      <c r="AL35" s="182"/>
      <c r="AM35" s="182"/>
      <c r="AN35" s="182"/>
      <c r="AO35" s="182"/>
      <c r="AP35" s="182"/>
      <c r="AQ35" s="182"/>
      <c r="AR35" s="182"/>
      <c r="AS35" s="182"/>
      <c r="AT35" s="182"/>
      <c r="AU35" s="182"/>
      <c r="AV35" s="182"/>
      <c r="AW35" s="182"/>
    </row>
    <row r="36" spans="1:49" ht="16.5" x14ac:dyDescent="0.25">
      <c r="A36" s="310"/>
      <c r="B36" s="299"/>
      <c r="C36" s="312" t="s">
        <v>373</v>
      </c>
      <c r="D36" s="126"/>
      <c r="E36" s="126"/>
      <c r="F36" s="126"/>
      <c r="G36" s="126"/>
      <c r="H36" s="126"/>
      <c r="I36" s="126"/>
      <c r="J36" s="126"/>
      <c r="K36" s="126"/>
      <c r="L36" s="126"/>
      <c r="M36" s="126"/>
      <c r="N36" s="126"/>
      <c r="O36" s="126"/>
      <c r="P36" s="126"/>
      <c r="Q36" s="126"/>
      <c r="R36" s="126"/>
      <c r="S36" s="126"/>
      <c r="T36" s="126"/>
      <c r="U36" s="126"/>
      <c r="V36" s="126"/>
      <c r="W36" s="126"/>
      <c r="X36" s="311"/>
      <c r="Y36" s="126"/>
      <c r="Z36" s="126"/>
      <c r="AA36" s="126"/>
      <c r="AB36" s="126"/>
      <c r="AC36" s="126"/>
      <c r="AD36" s="126"/>
      <c r="AE36" s="126"/>
      <c r="AF36" s="182"/>
      <c r="AG36" s="182"/>
      <c r="AH36" s="182"/>
      <c r="AI36" s="182"/>
      <c r="AJ36" s="182"/>
      <c r="AK36" s="182"/>
      <c r="AL36" s="182"/>
      <c r="AM36" s="182"/>
      <c r="AN36" s="182"/>
      <c r="AO36" s="182"/>
      <c r="AP36" s="182"/>
      <c r="AQ36" s="182"/>
      <c r="AR36" s="182"/>
      <c r="AS36" s="182"/>
      <c r="AT36" s="182"/>
      <c r="AU36" s="182"/>
      <c r="AV36" s="182"/>
      <c r="AW36" s="182"/>
    </row>
    <row r="37" spans="1:49" x14ac:dyDescent="0.25">
      <c r="A37" s="310"/>
      <c r="B37" s="289"/>
      <c r="C37" s="126"/>
      <c r="D37" s="126"/>
      <c r="E37" s="126"/>
      <c r="F37" s="126"/>
      <c r="G37" s="126"/>
      <c r="H37" s="126"/>
      <c r="I37" s="126"/>
      <c r="J37" s="126"/>
      <c r="K37" s="126"/>
      <c r="L37" s="126"/>
      <c r="M37" s="126"/>
      <c r="N37" s="126"/>
      <c r="O37" s="126"/>
      <c r="P37" s="126"/>
      <c r="Q37" s="126"/>
      <c r="R37" s="126"/>
      <c r="S37" s="126"/>
      <c r="T37" s="126"/>
      <c r="U37" s="126"/>
      <c r="V37" s="126"/>
      <c r="W37" s="126"/>
      <c r="X37" s="311"/>
      <c r="Y37" s="126"/>
      <c r="Z37" s="126"/>
      <c r="AA37" s="126"/>
      <c r="AB37" s="126"/>
      <c r="AC37" s="126"/>
      <c r="AD37" s="126"/>
      <c r="AE37" s="126"/>
      <c r="AF37" s="182"/>
      <c r="AG37" s="182"/>
      <c r="AH37" s="182"/>
      <c r="AI37" s="182"/>
      <c r="AJ37" s="182"/>
      <c r="AK37" s="182"/>
      <c r="AL37" s="182"/>
      <c r="AM37" s="182"/>
      <c r="AN37" s="182"/>
      <c r="AO37" s="182"/>
      <c r="AP37" s="182"/>
      <c r="AQ37" s="182"/>
      <c r="AR37" s="182"/>
      <c r="AS37" s="182"/>
      <c r="AT37" s="182"/>
      <c r="AU37" s="182"/>
      <c r="AV37" s="182"/>
      <c r="AW37" s="182"/>
    </row>
    <row r="38" spans="1:49" x14ac:dyDescent="0.25">
      <c r="A38" s="310"/>
      <c r="B38" s="289"/>
      <c r="C38" s="126"/>
      <c r="D38" s="126"/>
      <c r="E38" s="126"/>
      <c r="F38" s="126"/>
      <c r="G38" s="126"/>
      <c r="H38" s="126"/>
      <c r="I38" s="126"/>
      <c r="J38" s="126"/>
      <c r="K38" s="126"/>
      <c r="L38" s="126"/>
      <c r="M38" s="126"/>
      <c r="N38" s="126"/>
      <c r="O38" s="126"/>
      <c r="P38" s="126"/>
      <c r="Q38" s="126"/>
      <c r="R38" s="126"/>
      <c r="S38" s="126"/>
      <c r="T38" s="126"/>
      <c r="U38" s="126"/>
      <c r="V38" s="126"/>
      <c r="W38" s="126"/>
      <c r="X38" s="311"/>
      <c r="Y38" s="126"/>
      <c r="Z38" s="126"/>
      <c r="AA38" s="126"/>
      <c r="AB38" s="126"/>
      <c r="AC38" s="126"/>
      <c r="AD38" s="126"/>
      <c r="AE38" s="126"/>
      <c r="AF38" s="182"/>
      <c r="AG38" s="182"/>
      <c r="AH38" s="182"/>
      <c r="AI38" s="182"/>
      <c r="AJ38" s="182"/>
      <c r="AK38" s="182"/>
      <c r="AL38" s="182"/>
      <c r="AM38" s="182"/>
      <c r="AN38" s="182"/>
      <c r="AO38" s="182"/>
      <c r="AP38" s="182"/>
      <c r="AQ38" s="182"/>
      <c r="AR38" s="182"/>
      <c r="AS38" s="182"/>
      <c r="AT38" s="182"/>
      <c r="AU38" s="182"/>
      <c r="AV38" s="182"/>
      <c r="AW38" s="182"/>
    </row>
    <row r="39" spans="1:49" x14ac:dyDescent="0.25">
      <c r="A39" s="310"/>
      <c r="B39" s="289"/>
      <c r="C39" s="126"/>
      <c r="D39" s="126"/>
      <c r="E39" s="126"/>
      <c r="F39" s="126"/>
      <c r="G39" s="126"/>
      <c r="H39" s="126"/>
      <c r="I39" s="126"/>
      <c r="J39" s="126"/>
      <c r="K39" s="126"/>
      <c r="L39" s="126"/>
      <c r="M39" s="126"/>
      <c r="N39" s="126"/>
      <c r="O39" s="126"/>
      <c r="P39" s="126"/>
      <c r="Q39" s="126"/>
      <c r="R39" s="126"/>
      <c r="S39" s="126"/>
      <c r="T39" s="126"/>
      <c r="U39" s="126"/>
      <c r="V39" s="126"/>
      <c r="W39" s="126"/>
      <c r="X39" s="311"/>
      <c r="Y39" s="126"/>
      <c r="Z39" s="126"/>
      <c r="AA39" s="126"/>
      <c r="AB39" s="126"/>
      <c r="AC39" s="126"/>
      <c r="AD39" s="126"/>
      <c r="AE39" s="126"/>
      <c r="AF39" s="182"/>
      <c r="AG39" s="182" t="s">
        <v>374</v>
      </c>
      <c r="AH39" s="182" t="s">
        <v>375</v>
      </c>
      <c r="AI39" s="182" t="s">
        <v>376</v>
      </c>
      <c r="AJ39" s="182" t="s">
        <v>377</v>
      </c>
      <c r="AK39" s="182" t="s">
        <v>378</v>
      </c>
      <c r="AL39" s="182" t="s">
        <v>379</v>
      </c>
      <c r="AM39" s="182" t="s">
        <v>380</v>
      </c>
      <c r="AN39" s="182" t="s">
        <v>381</v>
      </c>
      <c r="AO39" s="182" t="s">
        <v>382</v>
      </c>
      <c r="AP39" s="182" t="s">
        <v>383</v>
      </c>
      <c r="AQ39" s="182" t="s">
        <v>384</v>
      </c>
      <c r="AR39" s="182" t="s">
        <v>385</v>
      </c>
      <c r="AS39" s="182" t="s">
        <v>386</v>
      </c>
      <c r="AT39" s="182" t="s">
        <v>387</v>
      </c>
      <c r="AU39" s="182" t="s">
        <v>388</v>
      </c>
      <c r="AV39" s="182"/>
      <c r="AW39" s="182"/>
    </row>
    <row r="40" spans="1:49" x14ac:dyDescent="0.25">
      <c r="A40" s="310"/>
      <c r="B40" s="289"/>
      <c r="C40" s="126"/>
      <c r="D40" s="126"/>
      <c r="E40" s="126"/>
      <c r="F40" s="126"/>
      <c r="G40" s="126"/>
      <c r="H40" s="126"/>
      <c r="I40" s="126"/>
      <c r="J40" s="126"/>
      <c r="K40" s="126"/>
      <c r="L40" s="126"/>
      <c r="M40" s="126"/>
      <c r="N40" s="126"/>
      <c r="O40" s="126"/>
      <c r="P40" s="126"/>
      <c r="Q40" s="126"/>
      <c r="R40" s="126"/>
      <c r="S40" s="126"/>
      <c r="T40" s="126"/>
      <c r="U40" s="126"/>
      <c r="V40" s="126"/>
      <c r="W40" s="126"/>
      <c r="X40" s="311"/>
      <c r="Y40" s="126"/>
      <c r="Z40" s="126"/>
      <c r="AA40" s="126"/>
      <c r="AB40" s="126"/>
      <c r="AC40" s="126"/>
      <c r="AD40" s="126"/>
      <c r="AE40" s="126"/>
      <c r="AF40" s="182"/>
      <c r="AG40" s="569" t="e">
        <f>'100Follow-Up'!Q2</f>
        <v>#DIV/0!</v>
      </c>
      <c r="AH40" s="569" t="e">
        <f>'100Follow-Up'!S2</f>
        <v>#DIV/0!</v>
      </c>
      <c r="AI40" s="569" t="e">
        <f>'100Follow-Up'!U2</f>
        <v>#DIV/0!</v>
      </c>
      <c r="AJ40" s="569" t="e">
        <f>'100Follow-Up'!W2</f>
        <v>#DIV/0!</v>
      </c>
      <c r="AK40" s="569" t="e">
        <f>'100Follow-Up'!Y2</f>
        <v>#DIV/0!</v>
      </c>
      <c r="AL40" s="569" t="e">
        <f>'100Follow-Up'!AA2</f>
        <v>#DIV/0!</v>
      </c>
      <c r="AM40" s="569" t="e">
        <f>'100Follow-Up'!AC2</f>
        <v>#DIV/0!</v>
      </c>
      <c r="AN40" s="569" t="e">
        <f>'100Follow-Up'!AE2</f>
        <v>#DIV/0!</v>
      </c>
      <c r="AO40" s="569" t="e">
        <f>'100Follow-Up'!AG2</f>
        <v>#DIV/0!</v>
      </c>
      <c r="AP40" s="569" t="e">
        <f>'100Follow-Up'!AI2</f>
        <v>#DIV/0!</v>
      </c>
      <c r="AQ40" s="569" t="e">
        <f>'100Follow-Up'!AK2</f>
        <v>#DIV/0!</v>
      </c>
      <c r="AR40" s="569" t="e">
        <f>'100Follow-Up'!AM2</f>
        <v>#DIV/0!</v>
      </c>
      <c r="AS40" s="569" t="e">
        <f>'100Follow-Up'!AO2</f>
        <v>#DIV/0!</v>
      </c>
      <c r="AT40" s="569" t="e">
        <f>'100Follow-Up'!AQ2</f>
        <v>#DIV/0!</v>
      </c>
      <c r="AU40" s="569" t="e">
        <f>'100Follow-Up'!AS2</f>
        <v>#DIV/0!</v>
      </c>
      <c r="AV40" s="182"/>
      <c r="AW40" s="182"/>
    </row>
    <row r="41" spans="1:49" x14ac:dyDescent="0.25">
      <c r="A41" s="310"/>
      <c r="B41" s="289"/>
      <c r="C41" s="126"/>
      <c r="D41" s="126"/>
      <c r="E41" s="126"/>
      <c r="F41" s="126"/>
      <c r="G41" s="126"/>
      <c r="H41" s="126"/>
      <c r="I41" s="126"/>
      <c r="J41" s="126"/>
      <c r="K41" s="126"/>
      <c r="L41" s="126"/>
      <c r="M41" s="126"/>
      <c r="N41" s="126"/>
      <c r="O41" s="126"/>
      <c r="P41" s="126"/>
      <c r="Q41" s="126"/>
      <c r="R41" s="126"/>
      <c r="S41" s="126"/>
      <c r="T41" s="126"/>
      <c r="U41" s="126"/>
      <c r="V41" s="126"/>
      <c r="W41" s="126"/>
      <c r="X41" s="311"/>
      <c r="Y41" s="126"/>
      <c r="Z41" s="126"/>
      <c r="AA41" s="126"/>
      <c r="AB41" s="126"/>
      <c r="AC41" s="126"/>
      <c r="AD41" s="126"/>
      <c r="AE41" s="126"/>
      <c r="AF41" s="182"/>
      <c r="AG41" s="182"/>
      <c r="AH41" s="182"/>
      <c r="AI41" s="182"/>
      <c r="AJ41" s="182"/>
      <c r="AK41" s="182"/>
      <c r="AL41" s="182"/>
      <c r="AM41" s="182"/>
      <c r="AN41" s="182"/>
      <c r="AO41" s="182"/>
      <c r="AP41" s="182"/>
      <c r="AQ41" s="182"/>
      <c r="AR41" s="182"/>
      <c r="AS41" s="182"/>
      <c r="AT41" s="182"/>
      <c r="AU41" s="182"/>
      <c r="AV41" s="182"/>
      <c r="AW41" s="182"/>
    </row>
    <row r="42" spans="1:49" x14ac:dyDescent="0.25">
      <c r="A42" s="310"/>
      <c r="B42" s="289"/>
      <c r="C42" s="126"/>
      <c r="D42" s="126"/>
      <c r="E42" s="126"/>
      <c r="F42" s="126"/>
      <c r="G42" s="126"/>
      <c r="H42" s="126"/>
      <c r="I42" s="126"/>
      <c r="J42" s="126"/>
      <c r="K42" s="126"/>
      <c r="L42" s="126"/>
      <c r="M42" s="126"/>
      <c r="N42" s="126"/>
      <c r="O42" s="126"/>
      <c r="P42" s="126"/>
      <c r="Q42" s="126"/>
      <c r="R42" s="126"/>
      <c r="S42" s="126"/>
      <c r="T42" s="126"/>
      <c r="U42" s="126"/>
      <c r="V42" s="126"/>
      <c r="W42" s="126"/>
      <c r="X42" s="311"/>
      <c r="Y42" s="126"/>
      <c r="Z42" s="126"/>
      <c r="AA42" s="126"/>
      <c r="AB42" s="126"/>
      <c r="AC42" s="126"/>
      <c r="AD42" s="126"/>
      <c r="AE42" s="126"/>
      <c r="AF42" s="182"/>
      <c r="AG42" s="182"/>
      <c r="AH42" s="182"/>
      <c r="AI42" s="182"/>
      <c r="AJ42" s="182"/>
      <c r="AK42" s="182"/>
      <c r="AL42" s="182"/>
      <c r="AM42" s="182"/>
      <c r="AN42" s="182"/>
      <c r="AO42" s="182"/>
      <c r="AP42" s="182"/>
      <c r="AQ42" s="182"/>
      <c r="AR42" s="182"/>
      <c r="AS42" s="182"/>
      <c r="AT42" s="182"/>
      <c r="AU42" s="182"/>
      <c r="AV42" s="182"/>
      <c r="AW42" s="182"/>
    </row>
    <row r="43" spans="1:49" x14ac:dyDescent="0.25">
      <c r="A43" s="310"/>
      <c r="B43" s="289"/>
      <c r="C43" s="126"/>
      <c r="D43" s="126"/>
      <c r="E43" s="126"/>
      <c r="F43" s="126"/>
      <c r="G43" s="126"/>
      <c r="H43" s="126"/>
      <c r="I43" s="126"/>
      <c r="J43" s="126"/>
      <c r="K43" s="126"/>
      <c r="L43" s="126"/>
      <c r="M43" s="126"/>
      <c r="N43" s="126"/>
      <c r="O43" s="126"/>
      <c r="P43" s="126"/>
      <c r="Q43" s="126"/>
      <c r="R43" s="126"/>
      <c r="S43" s="126"/>
      <c r="T43" s="126"/>
      <c r="U43" s="126"/>
      <c r="V43" s="126"/>
      <c r="W43" s="126"/>
      <c r="X43" s="311"/>
      <c r="Y43" s="126"/>
      <c r="Z43" s="126"/>
      <c r="AA43" s="126"/>
      <c r="AB43" s="126"/>
      <c r="AC43" s="126"/>
      <c r="AD43" s="126"/>
      <c r="AE43" s="126"/>
      <c r="AF43" s="182"/>
      <c r="AG43" s="182"/>
      <c r="AH43" s="182"/>
      <c r="AI43" s="182"/>
      <c r="AJ43" s="182"/>
      <c r="AK43" s="182"/>
      <c r="AL43" s="182"/>
      <c r="AM43" s="182"/>
      <c r="AN43" s="182"/>
      <c r="AO43" s="182"/>
      <c r="AP43" s="182"/>
      <c r="AQ43" s="182"/>
      <c r="AR43" s="182"/>
      <c r="AS43" s="182"/>
      <c r="AT43" s="182"/>
      <c r="AU43" s="182"/>
      <c r="AV43" s="182"/>
      <c r="AW43" s="182"/>
    </row>
    <row r="44" spans="1:49" x14ac:dyDescent="0.25">
      <c r="A44" s="310"/>
      <c r="B44" s="289"/>
      <c r="C44" s="126"/>
      <c r="D44" s="126"/>
      <c r="E44" s="126"/>
      <c r="F44" s="126"/>
      <c r="G44" s="126"/>
      <c r="H44" s="126"/>
      <c r="I44" s="126"/>
      <c r="J44" s="126"/>
      <c r="K44" s="126"/>
      <c r="L44" s="126"/>
      <c r="M44" s="126"/>
      <c r="N44" s="126"/>
      <c r="O44" s="126"/>
      <c r="P44" s="126"/>
      <c r="Q44" s="126"/>
      <c r="R44" s="126"/>
      <c r="S44" s="126"/>
      <c r="T44" s="126"/>
      <c r="U44" s="126"/>
      <c r="V44" s="126"/>
      <c r="W44" s="126"/>
      <c r="X44" s="311"/>
      <c r="Y44" s="126"/>
      <c r="Z44" s="126"/>
      <c r="AA44" s="126"/>
      <c r="AB44" s="126"/>
      <c r="AC44" s="126"/>
      <c r="AD44" s="126"/>
      <c r="AE44" s="126"/>
      <c r="AF44" s="182"/>
      <c r="AG44" s="182"/>
      <c r="AH44" s="182"/>
      <c r="AI44" s="182"/>
      <c r="AJ44" s="182"/>
      <c r="AK44" s="182"/>
      <c r="AL44" s="182"/>
      <c r="AM44" s="182"/>
      <c r="AN44" s="182"/>
      <c r="AO44" s="182"/>
      <c r="AP44" s="182"/>
      <c r="AQ44" s="182"/>
      <c r="AR44" s="182"/>
      <c r="AS44" s="182"/>
      <c r="AT44" s="182"/>
      <c r="AU44" s="182"/>
      <c r="AV44" s="182"/>
      <c r="AW44" s="182"/>
    </row>
    <row r="45" spans="1:49" x14ac:dyDescent="0.25">
      <c r="A45" s="310"/>
      <c r="B45" s="289"/>
      <c r="C45" s="126"/>
      <c r="D45" s="126"/>
      <c r="E45" s="126"/>
      <c r="F45" s="126"/>
      <c r="G45" s="126"/>
      <c r="H45" s="126"/>
      <c r="I45" s="126"/>
      <c r="J45" s="126"/>
      <c r="K45" s="126"/>
      <c r="L45" s="126"/>
      <c r="M45" s="126"/>
      <c r="N45" s="126"/>
      <c r="O45" s="126"/>
      <c r="P45" s="126"/>
      <c r="Q45" s="126"/>
      <c r="R45" s="126"/>
      <c r="S45" s="126"/>
      <c r="T45" s="126"/>
      <c r="U45" s="126"/>
      <c r="V45" s="126"/>
      <c r="W45" s="126"/>
      <c r="X45" s="311"/>
      <c r="Y45" s="126"/>
      <c r="Z45" s="126"/>
      <c r="AA45" s="126"/>
      <c r="AB45" s="126"/>
      <c r="AC45" s="126"/>
      <c r="AD45" s="126"/>
      <c r="AE45" s="126"/>
      <c r="AF45" s="182"/>
      <c r="AG45" s="182"/>
      <c r="AH45" s="182"/>
      <c r="AI45" s="182"/>
      <c r="AJ45" s="182"/>
      <c r="AK45" s="182"/>
      <c r="AL45" s="182"/>
      <c r="AM45" s="182"/>
      <c r="AN45" s="182"/>
      <c r="AO45" s="182"/>
      <c r="AP45" s="182"/>
      <c r="AQ45" s="182"/>
      <c r="AR45" s="182"/>
      <c r="AS45" s="182"/>
      <c r="AT45" s="182"/>
      <c r="AU45" s="182"/>
      <c r="AV45" s="182"/>
      <c r="AW45" s="182"/>
    </row>
    <row r="46" spans="1:49" x14ac:dyDescent="0.25">
      <c r="A46" s="310"/>
      <c r="B46" s="289"/>
      <c r="C46" s="126"/>
      <c r="D46" s="126"/>
      <c r="E46" s="126"/>
      <c r="F46" s="126"/>
      <c r="G46" s="126"/>
      <c r="H46" s="126"/>
      <c r="I46" s="126"/>
      <c r="J46" s="126"/>
      <c r="K46" s="126"/>
      <c r="L46" s="126"/>
      <c r="M46" s="126"/>
      <c r="N46" s="126"/>
      <c r="O46" s="126"/>
      <c r="P46" s="126"/>
      <c r="Q46" s="126"/>
      <c r="R46" s="126"/>
      <c r="S46" s="126"/>
      <c r="T46" s="126"/>
      <c r="U46" s="126"/>
      <c r="V46" s="126"/>
      <c r="W46" s="126"/>
      <c r="X46" s="311"/>
      <c r="Y46" s="126"/>
      <c r="Z46" s="126"/>
      <c r="AA46" s="126"/>
      <c r="AB46" s="126"/>
      <c r="AC46" s="126"/>
      <c r="AD46" s="126"/>
      <c r="AE46" s="126"/>
      <c r="AF46" s="182"/>
      <c r="AG46" s="182"/>
      <c r="AH46" s="182"/>
      <c r="AI46" s="182"/>
      <c r="AJ46" s="182"/>
      <c r="AK46" s="182"/>
      <c r="AL46" s="182"/>
      <c r="AM46" s="182"/>
      <c r="AN46" s="182"/>
      <c r="AO46" s="182"/>
      <c r="AP46" s="182"/>
      <c r="AQ46" s="182"/>
      <c r="AR46" s="182"/>
      <c r="AS46" s="182"/>
      <c r="AT46" s="182"/>
      <c r="AU46" s="182"/>
      <c r="AV46" s="182"/>
      <c r="AW46" s="182"/>
    </row>
    <row r="47" spans="1:49" x14ac:dyDescent="0.25">
      <c r="A47" s="310"/>
      <c r="B47" s="289"/>
      <c r="C47" s="126"/>
      <c r="D47" s="126"/>
      <c r="E47" s="126"/>
      <c r="F47" s="126"/>
      <c r="G47" s="126"/>
      <c r="H47" s="126"/>
      <c r="I47" s="126"/>
      <c r="J47" s="126"/>
      <c r="K47" s="126"/>
      <c r="L47" s="126"/>
      <c r="M47" s="126"/>
      <c r="N47" s="126"/>
      <c r="O47" s="126"/>
      <c r="P47" s="126"/>
      <c r="Q47" s="126"/>
      <c r="R47" s="126"/>
      <c r="S47" s="126"/>
      <c r="T47" s="126"/>
      <c r="U47" s="126"/>
      <c r="V47" s="126"/>
      <c r="W47" s="126"/>
      <c r="X47" s="311"/>
      <c r="Y47" s="126"/>
      <c r="Z47" s="126"/>
      <c r="AA47" s="126"/>
      <c r="AB47" s="126"/>
      <c r="AC47" s="126"/>
      <c r="AD47" s="126"/>
      <c r="AE47" s="126"/>
      <c r="AF47" s="182"/>
      <c r="AG47" s="182"/>
      <c r="AH47" s="182"/>
      <c r="AI47" s="182"/>
      <c r="AJ47" s="182"/>
      <c r="AK47" s="182"/>
      <c r="AL47" s="182"/>
      <c r="AM47" s="182"/>
      <c r="AN47" s="182"/>
      <c r="AO47" s="182"/>
      <c r="AP47" s="182"/>
      <c r="AQ47" s="182"/>
      <c r="AR47" s="182"/>
      <c r="AS47" s="182"/>
      <c r="AT47" s="182"/>
      <c r="AU47" s="182"/>
      <c r="AV47" s="182"/>
      <c r="AW47" s="182"/>
    </row>
    <row r="48" spans="1:49" x14ac:dyDescent="0.25">
      <c r="A48" s="310"/>
      <c r="B48" s="126"/>
      <c r="C48" s="126"/>
      <c r="D48" s="126"/>
      <c r="E48" s="126"/>
      <c r="F48" s="126"/>
      <c r="G48" s="126"/>
      <c r="H48" s="126"/>
      <c r="I48" s="126"/>
      <c r="J48" s="126"/>
      <c r="K48" s="126"/>
      <c r="L48" s="126"/>
      <c r="M48" s="126"/>
      <c r="N48" s="126"/>
      <c r="O48" s="126"/>
      <c r="P48" s="126"/>
      <c r="Q48" s="126"/>
      <c r="R48" s="126"/>
      <c r="S48" s="126"/>
      <c r="T48" s="126"/>
      <c r="U48" s="126"/>
      <c r="V48" s="126"/>
      <c r="W48" s="126"/>
      <c r="X48" s="311"/>
      <c r="Y48" s="126"/>
      <c r="Z48" s="126"/>
      <c r="AA48" s="126"/>
      <c r="AB48" s="126"/>
      <c r="AC48" s="126"/>
      <c r="AD48" s="126"/>
      <c r="AE48" s="126"/>
      <c r="AF48" s="182"/>
      <c r="AG48" s="182"/>
      <c r="AH48" s="182"/>
      <c r="AI48" s="182"/>
      <c r="AJ48" s="182"/>
      <c r="AK48" s="182"/>
      <c r="AL48" s="182"/>
      <c r="AM48" s="182"/>
      <c r="AN48" s="182"/>
      <c r="AO48" s="182"/>
      <c r="AP48" s="182"/>
      <c r="AQ48" s="182"/>
      <c r="AR48" s="182"/>
      <c r="AS48" s="182"/>
      <c r="AT48" s="182"/>
      <c r="AU48" s="182"/>
      <c r="AV48" s="182"/>
      <c r="AW48" s="182"/>
    </row>
    <row r="49" spans="1:49" x14ac:dyDescent="0.25">
      <c r="A49" s="317"/>
      <c r="B49" s="318"/>
      <c r="C49" s="318"/>
      <c r="D49" s="318"/>
      <c r="E49" s="318"/>
      <c r="F49" s="318"/>
      <c r="G49" s="318"/>
      <c r="H49" s="318"/>
      <c r="I49" s="318"/>
      <c r="J49" s="318"/>
      <c r="K49" s="318"/>
      <c r="L49" s="318"/>
      <c r="M49" s="318"/>
      <c r="N49" s="318"/>
      <c r="O49" s="318"/>
      <c r="P49" s="318"/>
      <c r="Q49" s="318"/>
      <c r="R49" s="318"/>
      <c r="S49" s="318"/>
      <c r="T49" s="318"/>
      <c r="U49" s="318"/>
      <c r="V49" s="318"/>
      <c r="W49" s="318"/>
      <c r="X49" s="319"/>
      <c r="Y49" s="126"/>
      <c r="Z49" s="126"/>
      <c r="AA49" s="126"/>
      <c r="AB49" s="126"/>
      <c r="AC49" s="126"/>
      <c r="AD49" s="126"/>
      <c r="AE49" s="126"/>
      <c r="AF49" s="182"/>
      <c r="AG49" s="182"/>
      <c r="AH49" s="182"/>
      <c r="AI49" s="182"/>
      <c r="AJ49" s="182"/>
      <c r="AK49" s="182"/>
      <c r="AL49" s="182"/>
      <c r="AM49" s="182"/>
      <c r="AN49" s="182"/>
      <c r="AO49" s="182"/>
      <c r="AP49" s="182"/>
      <c r="AQ49" s="182"/>
      <c r="AR49" s="182"/>
      <c r="AS49" s="182"/>
      <c r="AT49" s="182"/>
      <c r="AU49" s="182"/>
      <c r="AV49" s="182"/>
      <c r="AW49" s="182"/>
    </row>
    <row r="50" spans="1:49" x14ac:dyDescent="0.25">
      <c r="A50" s="126"/>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row>
    <row r="51" spans="1:49" ht="187.35" customHeight="1" x14ac:dyDescent="0.25">
      <c r="A51" s="126"/>
      <c r="B51" s="126"/>
      <c r="C51" s="126"/>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126"/>
      <c r="AE51" s="126"/>
    </row>
    <row r="52" spans="1:49" x14ac:dyDescent="0.25">
      <c r="A52" s="126"/>
      <c r="B52" s="126"/>
      <c r="C52" s="126"/>
      <c r="D52" s="126"/>
      <c r="E52" s="126"/>
      <c r="F52" s="126"/>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row>
    <row r="53" spans="1:49" x14ac:dyDescent="0.25">
      <c r="A53" s="126"/>
      <c r="B53" s="126"/>
      <c r="C53" s="126"/>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row>
    <row r="54" spans="1:49" x14ac:dyDescent="0.25">
      <c r="A54" s="126"/>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row>
  </sheetData>
  <sheetProtection algorithmName="SHA-512" hashValue="f2f1zq2+4g6NIXtFfuEmArSMg5vZJzLbOaazuQfVnL4yiis1X48obG1axlqYP4cfspsPlACsb8/LWR247y0uLg==" saltValue="WGibQFPTDbE59zpBAzGekw==" spinCount="100000" sheet="1" objects="1" scenarios="1"/>
  <customSheetViews>
    <customSheetView guid="{BDC8AE3F-6C52-4013-8B34-4743A4E33792}" state="hidden">
      <pageMargins left="0.7" right="0.7" top="0.75" bottom="0.75" header="0.3" footer="0.3"/>
      <pageSetup orientation="portrait" r:id="rId1"/>
    </customSheetView>
    <customSheetView guid="{DFDD0A5F-1CD5-4B59-83C1-73FEE1AC7815}" state="hidden">
      <pageMargins left="0.7" right="0.7" top="0.75" bottom="0.75" header="0.3" footer="0.3"/>
      <pageSetup orientation="portrait" r:id="rId2"/>
    </customSheetView>
  </customSheetViews>
  <mergeCells count="54">
    <mergeCell ref="I33:M33"/>
    <mergeCell ref="N33:P33"/>
    <mergeCell ref="I34:M34"/>
    <mergeCell ref="N34:P34"/>
    <mergeCell ref="I30:M30"/>
    <mergeCell ref="N30:P30"/>
    <mergeCell ref="I31:M31"/>
    <mergeCell ref="N31:P31"/>
    <mergeCell ref="I32:M32"/>
    <mergeCell ref="N32:P32"/>
    <mergeCell ref="I26:M27"/>
    <mergeCell ref="N26:P27"/>
    <mergeCell ref="I28:M28"/>
    <mergeCell ref="N28:P28"/>
    <mergeCell ref="I29:M29"/>
    <mergeCell ref="N29:P29"/>
    <mergeCell ref="F20:I20"/>
    <mergeCell ref="J20:L20"/>
    <mergeCell ref="M20:O20"/>
    <mergeCell ref="P20:R20"/>
    <mergeCell ref="F22:I22"/>
    <mergeCell ref="J22:L22"/>
    <mergeCell ref="M22:O22"/>
    <mergeCell ref="P22:R22"/>
    <mergeCell ref="F18:I18"/>
    <mergeCell ref="J18:L18"/>
    <mergeCell ref="M18:O18"/>
    <mergeCell ref="P18:R18"/>
    <mergeCell ref="F19:I19"/>
    <mergeCell ref="J19:L19"/>
    <mergeCell ref="M19:O19"/>
    <mergeCell ref="P19:R19"/>
    <mergeCell ref="F16:I16"/>
    <mergeCell ref="J16:L16"/>
    <mergeCell ref="M16:O16"/>
    <mergeCell ref="P16:R16"/>
    <mergeCell ref="F17:I17"/>
    <mergeCell ref="J17:L17"/>
    <mergeCell ref="M17:O17"/>
    <mergeCell ref="P17:R17"/>
    <mergeCell ref="F13:I14"/>
    <mergeCell ref="J13:L14"/>
    <mergeCell ref="M13:O14"/>
    <mergeCell ref="P13:R14"/>
    <mergeCell ref="F15:I15"/>
    <mergeCell ref="J15:L15"/>
    <mergeCell ref="M15:O15"/>
    <mergeCell ref="P15:R15"/>
    <mergeCell ref="C4:F4"/>
    <mergeCell ref="D9:G9"/>
    <mergeCell ref="H9:K9"/>
    <mergeCell ref="M9:Q9"/>
    <mergeCell ref="T4:V4"/>
    <mergeCell ref="R9:U9"/>
  </mergeCells>
  <pageMargins left="0.7" right="0.7" top="0.75" bottom="0.75" header="0.3" footer="0.3"/>
  <pageSetup orientation="portrait"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9">
    <tabColor rgb="FF00B0F0"/>
  </sheetPr>
  <dimension ref="A1:SM308"/>
  <sheetViews>
    <sheetView workbookViewId="0"/>
  </sheetViews>
  <sheetFormatPr defaultColWidth="9" defaultRowHeight="15" outlineLevelCol="1" x14ac:dyDescent="0.25"/>
  <cols>
    <col min="1" max="1" width="12" customWidth="1"/>
    <col min="2" max="2" width="5.5703125" customWidth="1"/>
    <col min="3" max="3" width="16.42578125" customWidth="1"/>
    <col min="4" max="5" width="18.42578125" customWidth="1"/>
    <col min="6" max="6" width="14" customWidth="1"/>
    <col min="7" max="7" width="41.85546875" customWidth="1"/>
    <col min="8" max="8" width="18.42578125" customWidth="1"/>
    <col min="9" max="9" width="57.5703125" customWidth="1"/>
    <col min="10" max="11" width="34.42578125" customWidth="1"/>
    <col min="12" max="12" width="25" customWidth="1"/>
    <col min="13" max="13" width="12.42578125" customWidth="1"/>
    <col min="14" max="14" width="15.85546875" customWidth="1"/>
    <col min="15" max="15" width="22.85546875" customWidth="1"/>
    <col min="16" max="16" width="19.85546875" customWidth="1"/>
    <col min="17" max="17" width="16" style="12" customWidth="1"/>
    <col min="18" max="18" width="30.5703125" style="12" customWidth="1" outlineLevel="1"/>
    <col min="19" max="19" width="17.5703125" style="12" customWidth="1"/>
    <col min="20" max="20" width="31.5703125" customWidth="1" outlineLevel="1"/>
    <col min="21" max="21" width="17.5703125" style="12" customWidth="1"/>
    <col min="22" max="22" width="31.5703125" customWidth="1" outlineLevel="1"/>
    <col min="23" max="23" width="17.5703125" style="12" customWidth="1"/>
    <col min="24" max="24" width="31.5703125" customWidth="1" outlineLevel="1"/>
    <col min="25" max="25" width="17.5703125" style="12" customWidth="1"/>
    <col min="26" max="26" width="31.5703125" customWidth="1" outlineLevel="1"/>
    <col min="27" max="27" width="17.5703125" style="12" customWidth="1"/>
    <col min="28" max="28" width="31.5703125" customWidth="1" outlineLevel="1"/>
    <col min="29" max="29" width="17.5703125" style="12" customWidth="1"/>
    <col min="30" max="30" width="31.5703125" customWidth="1" outlineLevel="1"/>
    <col min="31" max="31" width="17.5703125" style="12" customWidth="1"/>
    <col min="32" max="32" width="31.5703125" customWidth="1" outlineLevel="1"/>
    <col min="33" max="33" width="17.5703125" style="12" customWidth="1"/>
    <col min="34" max="34" width="31.5703125" customWidth="1" outlineLevel="1"/>
    <col min="35" max="35" width="17.5703125" style="12" customWidth="1"/>
    <col min="36" max="36" width="31.5703125" customWidth="1" outlineLevel="1"/>
    <col min="37" max="37" width="17.5703125" style="12" customWidth="1"/>
    <col min="38" max="38" width="31.5703125" customWidth="1" outlineLevel="1"/>
    <col min="39" max="39" width="17.5703125" style="12" customWidth="1"/>
    <col min="40" max="40" width="31.5703125" customWidth="1" outlineLevel="1"/>
    <col min="41" max="41" width="17.5703125" style="12" customWidth="1"/>
    <col min="42" max="42" width="31.5703125" customWidth="1" outlineLevel="1"/>
    <col min="43" max="43" width="17.5703125" style="12" customWidth="1"/>
    <col min="44" max="44" width="31.5703125" customWidth="1" outlineLevel="1"/>
    <col min="45" max="45" width="17.5703125" style="12" customWidth="1"/>
    <col min="46" max="46" width="31.5703125" customWidth="1" outlineLevel="1"/>
    <col min="47" max="47" width="77" customWidth="1"/>
    <col min="48" max="48" width="66.5703125" customWidth="1"/>
    <col min="49" max="49" width="1.85546875" customWidth="1"/>
    <col min="50" max="50" width="2.42578125" customWidth="1"/>
    <col min="51" max="51" width="13.85546875" customWidth="1"/>
    <col min="52" max="72" width="5" customWidth="1"/>
  </cols>
  <sheetData>
    <row r="1" spans="1:507" s="127" customFormat="1" ht="78.75" customHeight="1" thickBot="1" x14ac:dyDescent="0.3">
      <c r="A1" s="268"/>
      <c r="B1" s="202" t="s">
        <v>320</v>
      </c>
      <c r="C1" s="268"/>
      <c r="D1" s="268"/>
      <c r="E1" s="268"/>
      <c r="F1" s="269"/>
      <c r="G1" s="268"/>
      <c r="H1" s="268"/>
      <c r="I1" s="268"/>
      <c r="J1" s="268"/>
      <c r="K1" s="268"/>
      <c r="L1" s="268"/>
      <c r="M1" s="268"/>
      <c r="N1" s="268"/>
      <c r="O1" s="268"/>
      <c r="P1" s="268"/>
      <c r="Q1" s="270" t="s">
        <v>321</v>
      </c>
      <c r="R1" s="268"/>
      <c r="S1" s="270" t="s">
        <v>321</v>
      </c>
      <c r="T1" s="268"/>
      <c r="U1" s="270" t="s">
        <v>321</v>
      </c>
      <c r="V1" s="268"/>
      <c r="W1" s="270" t="s">
        <v>321</v>
      </c>
      <c r="X1" s="268"/>
      <c r="Y1" s="270" t="s">
        <v>321</v>
      </c>
      <c r="Z1" s="268"/>
      <c r="AA1" s="270" t="s">
        <v>321</v>
      </c>
      <c r="AB1" s="268"/>
      <c r="AC1" s="270" t="s">
        <v>321</v>
      </c>
      <c r="AD1" s="268"/>
      <c r="AE1" s="270" t="s">
        <v>321</v>
      </c>
      <c r="AF1" s="268"/>
      <c r="AG1" s="270" t="s">
        <v>321</v>
      </c>
      <c r="AH1" s="268"/>
      <c r="AI1" s="270" t="s">
        <v>321</v>
      </c>
      <c r="AJ1" s="268"/>
      <c r="AK1" s="270" t="s">
        <v>321</v>
      </c>
      <c r="AL1" s="268"/>
      <c r="AM1" s="270" t="s">
        <v>321</v>
      </c>
      <c r="AN1" s="268"/>
      <c r="AO1" s="270" t="s">
        <v>321</v>
      </c>
      <c r="AP1" s="268"/>
      <c r="AQ1" s="270" t="s">
        <v>321</v>
      </c>
      <c r="AR1" s="268"/>
      <c r="AS1" s="270" t="s">
        <v>321</v>
      </c>
      <c r="AT1" s="268"/>
      <c r="AU1" s="258"/>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DQ1" s="126"/>
      <c r="DR1" s="126"/>
      <c r="DS1" s="126"/>
      <c r="DT1" s="126"/>
      <c r="DU1" s="126"/>
      <c r="DV1" s="126"/>
      <c r="DW1" s="126"/>
      <c r="DX1" s="126"/>
      <c r="DY1" s="126"/>
      <c r="DZ1" s="126"/>
      <c r="EA1" s="126"/>
      <c r="EB1" s="126"/>
      <c r="EC1" s="126"/>
      <c r="ED1" s="126"/>
      <c r="EE1" s="126"/>
      <c r="EF1" s="126"/>
      <c r="EG1" s="126"/>
      <c r="EH1" s="126"/>
      <c r="EI1" s="126"/>
      <c r="EJ1" s="126"/>
      <c r="EK1" s="126"/>
      <c r="EL1" s="126"/>
      <c r="EM1" s="126"/>
      <c r="EN1" s="126"/>
      <c r="EO1" s="126"/>
      <c r="EP1" s="126"/>
      <c r="EQ1" s="126"/>
      <c r="ER1" s="126"/>
      <c r="ES1" s="126"/>
      <c r="ET1" s="126"/>
      <c r="EU1" s="126"/>
      <c r="EV1" s="126"/>
      <c r="EW1" s="126"/>
      <c r="EX1" s="126"/>
      <c r="EY1" s="126"/>
      <c r="EZ1" s="126"/>
      <c r="FA1" s="126"/>
      <c r="FB1" s="126"/>
      <c r="FC1" s="126"/>
      <c r="FD1" s="126"/>
      <c r="FE1" s="126"/>
      <c r="FF1" s="126"/>
      <c r="FG1" s="126"/>
      <c r="FH1" s="126"/>
      <c r="FI1" s="126"/>
      <c r="FJ1" s="126"/>
      <c r="FK1" s="126"/>
      <c r="FL1" s="126"/>
      <c r="FM1" s="126"/>
      <c r="FN1" s="126"/>
      <c r="FO1" s="126"/>
      <c r="FP1" s="126"/>
      <c r="FQ1" s="126"/>
      <c r="FR1" s="126"/>
      <c r="FS1" s="126"/>
      <c r="FT1" s="126"/>
      <c r="FU1" s="126"/>
      <c r="FV1" s="126"/>
      <c r="FW1" s="126"/>
      <c r="FX1" s="126"/>
      <c r="FY1" s="126"/>
      <c r="FZ1" s="126"/>
      <c r="GA1" s="126"/>
      <c r="GB1" s="126"/>
      <c r="GC1" s="126"/>
      <c r="GD1" s="126"/>
      <c r="GE1" s="126"/>
      <c r="GF1" s="126"/>
      <c r="GG1" s="126"/>
      <c r="GH1" s="126"/>
      <c r="GI1" s="126"/>
      <c r="GJ1" s="126"/>
      <c r="GK1" s="126"/>
      <c r="GL1" s="126"/>
      <c r="GM1" s="126"/>
      <c r="GN1" s="126"/>
      <c r="GO1" s="126"/>
      <c r="GP1" s="126"/>
      <c r="GQ1" s="126"/>
      <c r="GR1" s="126"/>
      <c r="GS1" s="126"/>
      <c r="GT1" s="126"/>
      <c r="GU1" s="126"/>
      <c r="GV1" s="126"/>
      <c r="GW1" s="126"/>
      <c r="GX1" s="126"/>
      <c r="GY1" s="126"/>
      <c r="GZ1" s="126"/>
      <c r="HA1" s="126"/>
      <c r="HB1" s="126"/>
      <c r="HC1" s="126"/>
      <c r="HD1" s="126"/>
      <c r="HE1" s="126"/>
      <c r="HF1" s="126"/>
      <c r="HG1" s="126"/>
      <c r="HH1" s="126"/>
      <c r="HI1" s="126"/>
      <c r="HJ1" s="126"/>
      <c r="HK1" s="126"/>
      <c r="HL1" s="126"/>
      <c r="HM1" s="126"/>
      <c r="HN1" s="126"/>
      <c r="HO1" s="126"/>
      <c r="HP1" s="126"/>
      <c r="HQ1" s="126"/>
      <c r="HR1" s="126"/>
      <c r="HS1" s="126"/>
      <c r="HT1" s="126"/>
      <c r="HU1" s="126"/>
      <c r="HV1" s="126"/>
      <c r="HW1" s="126"/>
      <c r="HX1" s="126"/>
      <c r="HY1" s="126"/>
      <c r="HZ1" s="126"/>
      <c r="IA1" s="126"/>
      <c r="IB1" s="126"/>
      <c r="IC1" s="126"/>
      <c r="ID1" s="126"/>
      <c r="IE1" s="126"/>
      <c r="IF1" s="126"/>
      <c r="IG1" s="126"/>
      <c r="IH1" s="126"/>
      <c r="II1" s="126"/>
      <c r="IJ1" s="126"/>
      <c r="IK1" s="126"/>
      <c r="IL1" s="126"/>
      <c r="IM1" s="126"/>
      <c r="IN1" s="126"/>
      <c r="IO1" s="126"/>
      <c r="IP1" s="126"/>
      <c r="IQ1" s="126"/>
      <c r="IR1" s="126"/>
      <c r="IS1" s="126"/>
      <c r="IT1" s="126"/>
      <c r="IU1" s="126"/>
      <c r="IV1" s="126"/>
      <c r="IW1" s="126"/>
      <c r="IX1" s="126"/>
      <c r="IY1" s="126"/>
      <c r="IZ1" s="126"/>
      <c r="JA1" s="126"/>
      <c r="JB1" s="126"/>
      <c r="JC1" s="126"/>
      <c r="JD1" s="126"/>
      <c r="JE1" s="126"/>
      <c r="JF1" s="126"/>
      <c r="JG1" s="126"/>
      <c r="JH1" s="126"/>
      <c r="JI1" s="126"/>
      <c r="JJ1" s="126"/>
      <c r="JK1" s="126"/>
      <c r="JL1" s="126"/>
      <c r="JM1" s="126"/>
      <c r="JN1" s="126"/>
      <c r="JO1" s="126"/>
      <c r="JP1" s="126"/>
      <c r="JQ1" s="126"/>
      <c r="JR1" s="126"/>
      <c r="JS1" s="126"/>
      <c r="JT1" s="126"/>
      <c r="JU1" s="126"/>
      <c r="JV1" s="126"/>
      <c r="JW1" s="126"/>
      <c r="JX1" s="126"/>
      <c r="JY1" s="126"/>
      <c r="JZ1" s="126"/>
      <c r="KA1" s="126"/>
      <c r="KB1" s="126"/>
      <c r="KC1" s="126"/>
      <c r="KD1" s="126"/>
      <c r="KE1" s="126"/>
      <c r="KF1" s="126"/>
      <c r="KG1" s="126"/>
      <c r="KH1" s="126"/>
      <c r="KI1" s="126"/>
      <c r="KJ1" s="126"/>
      <c r="KK1" s="126"/>
      <c r="KL1" s="126"/>
      <c r="KM1" s="126"/>
      <c r="KN1" s="126"/>
      <c r="KO1" s="126"/>
      <c r="KP1" s="126"/>
      <c r="KQ1" s="126"/>
      <c r="KR1" s="126"/>
      <c r="KS1" s="126"/>
      <c r="KT1" s="126"/>
      <c r="KU1" s="126"/>
      <c r="KV1" s="126"/>
      <c r="KW1" s="126"/>
      <c r="KX1" s="126"/>
      <c r="KY1" s="126"/>
      <c r="KZ1" s="126"/>
      <c r="LA1" s="126"/>
      <c r="LB1" s="126"/>
      <c r="LC1" s="126"/>
      <c r="LD1" s="126"/>
      <c r="LE1" s="126"/>
      <c r="LF1" s="126"/>
      <c r="LG1" s="126"/>
      <c r="LH1" s="126"/>
      <c r="LI1" s="126"/>
      <c r="LJ1" s="126"/>
      <c r="LK1" s="126"/>
      <c r="LL1" s="126"/>
      <c r="LM1" s="126"/>
      <c r="LN1" s="126"/>
      <c r="LO1" s="126"/>
      <c r="LP1" s="126"/>
      <c r="LQ1" s="126"/>
      <c r="LR1" s="126"/>
      <c r="LS1" s="126"/>
      <c r="LT1" s="126"/>
      <c r="LU1" s="126"/>
      <c r="LV1" s="126"/>
      <c r="LW1" s="126"/>
      <c r="LX1" s="126"/>
      <c r="LY1" s="126"/>
      <c r="LZ1" s="126"/>
      <c r="MA1" s="126"/>
      <c r="MB1" s="126"/>
      <c r="MC1" s="126"/>
      <c r="MD1" s="126"/>
      <c r="ME1" s="126"/>
      <c r="MF1" s="126"/>
      <c r="MG1" s="126"/>
      <c r="MH1" s="126"/>
      <c r="MI1" s="126"/>
      <c r="MJ1" s="126"/>
      <c r="MK1" s="126"/>
      <c r="ML1" s="126"/>
      <c r="MM1" s="126"/>
      <c r="MN1" s="126"/>
      <c r="MO1" s="126"/>
      <c r="MP1" s="126"/>
      <c r="MQ1" s="126"/>
      <c r="MR1" s="126"/>
      <c r="MS1" s="126"/>
      <c r="MT1" s="126"/>
      <c r="MU1" s="126"/>
      <c r="MV1" s="126"/>
      <c r="MW1" s="126"/>
      <c r="MX1" s="126"/>
      <c r="MY1" s="126"/>
      <c r="MZ1" s="126"/>
      <c r="NA1" s="126"/>
      <c r="NB1" s="126"/>
      <c r="NC1" s="126"/>
      <c r="ND1" s="126"/>
      <c r="NE1" s="126"/>
      <c r="NF1" s="126"/>
      <c r="NG1" s="126"/>
      <c r="NH1" s="126"/>
      <c r="NI1" s="126"/>
      <c r="NJ1" s="126"/>
      <c r="NK1" s="126"/>
      <c r="NL1" s="126"/>
      <c r="NM1" s="126"/>
      <c r="NN1" s="126"/>
      <c r="NO1" s="126"/>
      <c r="NP1" s="126"/>
      <c r="NQ1" s="126"/>
      <c r="NR1" s="126"/>
      <c r="NS1" s="126"/>
      <c r="NT1" s="126"/>
      <c r="NU1" s="126"/>
      <c r="NV1" s="126"/>
      <c r="NW1" s="126"/>
      <c r="NX1" s="126"/>
      <c r="NY1" s="126"/>
      <c r="NZ1" s="126"/>
      <c r="OA1" s="126"/>
      <c r="OB1" s="126"/>
      <c r="OC1" s="126"/>
      <c r="OD1" s="126"/>
      <c r="OE1" s="126"/>
      <c r="OF1" s="126"/>
      <c r="OG1" s="126"/>
      <c r="OH1" s="126"/>
      <c r="OI1" s="126"/>
      <c r="OJ1" s="126"/>
      <c r="OK1" s="126"/>
      <c r="OL1" s="126"/>
      <c r="OM1" s="126"/>
      <c r="ON1" s="126"/>
      <c r="OO1" s="126"/>
      <c r="OP1" s="126"/>
      <c r="OQ1" s="126"/>
      <c r="OR1" s="126"/>
      <c r="OS1" s="126"/>
      <c r="OT1" s="126"/>
      <c r="OU1" s="126"/>
      <c r="OV1" s="126"/>
      <c r="OW1" s="126"/>
      <c r="OX1" s="126"/>
      <c r="OY1" s="126"/>
      <c r="OZ1" s="126"/>
      <c r="PA1" s="126"/>
      <c r="PB1" s="126"/>
      <c r="PC1" s="126"/>
      <c r="PD1" s="126"/>
      <c r="PE1" s="126"/>
      <c r="PF1" s="126"/>
      <c r="PG1" s="126"/>
      <c r="PH1" s="126"/>
      <c r="PI1" s="126"/>
      <c r="PJ1" s="126"/>
      <c r="PK1" s="126"/>
      <c r="PL1" s="126"/>
      <c r="PM1" s="126"/>
      <c r="PN1" s="126"/>
      <c r="PO1" s="126"/>
      <c r="PP1" s="126"/>
      <c r="PQ1" s="126"/>
      <c r="PR1" s="126"/>
      <c r="PS1" s="126"/>
      <c r="PT1" s="126"/>
      <c r="PU1" s="126"/>
      <c r="PV1" s="126"/>
      <c r="PW1" s="126"/>
      <c r="PX1" s="126"/>
      <c r="PY1" s="126"/>
      <c r="PZ1" s="126"/>
      <c r="QA1" s="126"/>
      <c r="QB1" s="126"/>
      <c r="QC1" s="126"/>
      <c r="QD1" s="126"/>
      <c r="QE1" s="126"/>
      <c r="QF1" s="126"/>
      <c r="QG1" s="126"/>
      <c r="QH1" s="126"/>
      <c r="QI1" s="126"/>
      <c r="QJ1" s="126"/>
      <c r="QK1" s="126"/>
      <c r="QL1" s="126"/>
      <c r="QM1" s="126"/>
      <c r="QN1" s="126"/>
      <c r="QO1" s="126"/>
      <c r="QP1" s="126"/>
      <c r="QQ1" s="126"/>
      <c r="QR1" s="126"/>
      <c r="QS1" s="126"/>
      <c r="QT1" s="126"/>
      <c r="QU1" s="126"/>
      <c r="QV1" s="126"/>
      <c r="QW1" s="126"/>
      <c r="QX1" s="126"/>
      <c r="QY1" s="126"/>
      <c r="QZ1" s="126"/>
      <c r="RA1" s="126"/>
      <c r="RB1" s="126"/>
      <c r="RC1" s="126"/>
      <c r="RD1" s="126"/>
      <c r="RE1" s="126"/>
      <c r="RF1" s="126"/>
      <c r="RG1" s="126"/>
      <c r="RH1" s="126"/>
      <c r="RI1" s="126"/>
      <c r="RJ1" s="126"/>
      <c r="RK1" s="126"/>
      <c r="RL1" s="126"/>
      <c r="RM1" s="126"/>
      <c r="RN1" s="126"/>
      <c r="RO1" s="126"/>
      <c r="RP1" s="126"/>
      <c r="RQ1" s="126"/>
      <c r="RR1" s="126"/>
      <c r="RS1" s="126"/>
      <c r="RT1" s="126"/>
      <c r="RU1" s="126"/>
      <c r="RV1" s="126"/>
      <c r="RW1" s="126"/>
      <c r="RX1" s="126"/>
      <c r="RY1" s="126"/>
      <c r="RZ1" s="126"/>
      <c r="SA1" s="126"/>
      <c r="SB1" s="126"/>
      <c r="SC1" s="126"/>
      <c r="SD1" s="126"/>
      <c r="SE1" s="126"/>
      <c r="SF1" s="126"/>
      <c r="SG1" s="126"/>
      <c r="SH1" s="126"/>
      <c r="SI1" s="126"/>
      <c r="SJ1" s="126"/>
      <c r="SK1" s="126"/>
      <c r="SL1" s="126"/>
      <c r="SM1" s="126"/>
    </row>
    <row r="2" spans="1:507" s="298" customFormat="1" ht="29.85" customHeight="1" x14ac:dyDescent="0.25">
      <c r="A2" s="295"/>
      <c r="B2" s="295"/>
      <c r="C2" s="295"/>
      <c r="D2" s="295"/>
      <c r="E2" s="295"/>
      <c r="F2" s="296"/>
      <c r="G2" s="295"/>
      <c r="H2" s="295"/>
      <c r="I2" s="295"/>
      <c r="J2" s="295"/>
      <c r="K2" s="295"/>
      <c r="L2" s="295"/>
      <c r="M2" s="295"/>
      <c r="N2" s="295"/>
      <c r="O2" s="295"/>
      <c r="P2" s="295"/>
      <c r="Q2" s="297" t="e">
        <f>AVERAGE(Q5:Q305)</f>
        <v>#DIV/0!</v>
      </c>
      <c r="R2" s="295"/>
      <c r="S2" s="297" t="e">
        <f>AVERAGE(S5:S305)</f>
        <v>#DIV/0!</v>
      </c>
      <c r="T2" s="295"/>
      <c r="U2" s="297" t="e">
        <f>AVERAGE(U5:U305)</f>
        <v>#DIV/0!</v>
      </c>
      <c r="V2" s="295"/>
      <c r="W2" s="297" t="e">
        <f>AVERAGE(W5:W305)</f>
        <v>#DIV/0!</v>
      </c>
      <c r="X2" s="295"/>
      <c r="Y2" s="297" t="e">
        <f>AVERAGE(Y5:Y305)</f>
        <v>#DIV/0!</v>
      </c>
      <c r="Z2" s="295"/>
      <c r="AA2" s="297" t="e">
        <f>AVERAGE(AA5:AA305)</f>
        <v>#DIV/0!</v>
      </c>
      <c r="AB2" s="295"/>
      <c r="AC2" s="297" t="e">
        <f>AVERAGE(AC5:AC305)</f>
        <v>#DIV/0!</v>
      </c>
      <c r="AD2" s="295"/>
      <c r="AE2" s="297" t="e">
        <f>AVERAGE(AE5:AE305)</f>
        <v>#DIV/0!</v>
      </c>
      <c r="AF2" s="295"/>
      <c r="AG2" s="297" t="e">
        <f>AVERAGE(AG5:AG305)</f>
        <v>#DIV/0!</v>
      </c>
      <c r="AH2" s="295"/>
      <c r="AI2" s="297" t="e">
        <f>AVERAGE(AI5:AI305)</f>
        <v>#DIV/0!</v>
      </c>
      <c r="AJ2" s="295"/>
      <c r="AK2" s="297" t="e">
        <f>AVERAGE(AK5:AK305)</f>
        <v>#DIV/0!</v>
      </c>
      <c r="AL2" s="295"/>
      <c r="AM2" s="297" t="e">
        <f>AVERAGE(AM5:AM305)</f>
        <v>#DIV/0!</v>
      </c>
      <c r="AN2" s="295"/>
      <c r="AO2" s="297" t="e">
        <f>AVERAGE(AO5:AO305)</f>
        <v>#DIV/0!</v>
      </c>
      <c r="AP2" s="295"/>
      <c r="AQ2" s="297" t="e">
        <f>AVERAGE(AQ5:AQ305)</f>
        <v>#DIV/0!</v>
      </c>
      <c r="AR2" s="295"/>
      <c r="AS2" s="297" t="e">
        <f>AVERAGE(AS5:AS305)</f>
        <v>#DIV/0!</v>
      </c>
      <c r="AT2" s="295"/>
    </row>
    <row r="3" spans="1:507" s="279" customFormat="1" ht="33" customHeight="1" x14ac:dyDescent="0.3">
      <c r="A3" s="278"/>
      <c r="B3" s="280"/>
      <c r="C3" s="280"/>
      <c r="D3" s="280"/>
      <c r="E3" s="280"/>
      <c r="F3" s="280"/>
      <c r="G3" s="281"/>
      <c r="H3" s="281"/>
      <c r="I3" s="281"/>
      <c r="J3" s="281"/>
      <c r="K3" s="281"/>
      <c r="L3" s="281"/>
      <c r="M3" s="281"/>
      <c r="N3" s="281"/>
      <c r="O3" s="281"/>
      <c r="P3" s="281"/>
      <c r="Q3" s="282" t="s">
        <v>322</v>
      </c>
      <c r="R3" s="281"/>
      <c r="S3" s="283" t="s">
        <v>323</v>
      </c>
      <c r="T3" s="281"/>
      <c r="U3" s="283" t="s">
        <v>324</v>
      </c>
      <c r="V3" s="281"/>
      <c r="W3" s="283" t="s">
        <v>325</v>
      </c>
      <c r="X3" s="281"/>
      <c r="Y3" s="283" t="s">
        <v>326</v>
      </c>
      <c r="Z3" s="281"/>
      <c r="AA3" s="283" t="s">
        <v>327</v>
      </c>
      <c r="AB3" s="281"/>
      <c r="AC3" s="283" t="s">
        <v>328</v>
      </c>
      <c r="AD3" s="281"/>
      <c r="AE3" s="283" t="s">
        <v>329</v>
      </c>
      <c r="AF3" s="281"/>
      <c r="AG3" s="283" t="s">
        <v>330</v>
      </c>
      <c r="AH3" s="281"/>
      <c r="AI3" s="283" t="s">
        <v>331</v>
      </c>
      <c r="AJ3" s="281"/>
      <c r="AK3" s="283" t="s">
        <v>332</v>
      </c>
      <c r="AL3" s="281"/>
      <c r="AM3" s="283" t="s">
        <v>333</v>
      </c>
      <c r="AN3" s="281"/>
      <c r="AO3" s="283" t="s">
        <v>334</v>
      </c>
      <c r="AP3" s="281"/>
      <c r="AQ3" s="283" t="s">
        <v>335</v>
      </c>
      <c r="AR3" s="281"/>
      <c r="AS3" s="283" t="s">
        <v>336</v>
      </c>
      <c r="AT3" s="281"/>
      <c r="AU3" s="278"/>
      <c r="AV3" s="278"/>
    </row>
    <row r="4" spans="1:507" s="188" customFormat="1" ht="89.1" customHeight="1" x14ac:dyDescent="0.25">
      <c r="A4" s="229"/>
      <c r="B4" s="273" t="s">
        <v>173</v>
      </c>
      <c r="C4" s="273" t="s">
        <v>174</v>
      </c>
      <c r="D4" s="273" t="s">
        <v>175</v>
      </c>
      <c r="E4" s="273" t="s">
        <v>176</v>
      </c>
      <c r="F4" s="273" t="s">
        <v>389</v>
      </c>
      <c r="G4" s="273" t="s">
        <v>337</v>
      </c>
      <c r="H4" s="274" t="s">
        <v>344</v>
      </c>
      <c r="I4" s="275" t="s">
        <v>501</v>
      </c>
      <c r="J4" s="275" t="s">
        <v>338</v>
      </c>
      <c r="K4" s="275" t="s">
        <v>339</v>
      </c>
      <c r="L4" s="275" t="s">
        <v>340</v>
      </c>
      <c r="M4" s="275" t="s">
        <v>187</v>
      </c>
      <c r="N4" s="275" t="s">
        <v>341</v>
      </c>
      <c r="O4" s="275" t="s">
        <v>342</v>
      </c>
      <c r="P4" s="275" t="s">
        <v>343</v>
      </c>
      <c r="Q4" s="276" t="s">
        <v>359</v>
      </c>
      <c r="R4" s="277" t="s">
        <v>199</v>
      </c>
      <c r="S4" s="276" t="s">
        <v>359</v>
      </c>
      <c r="T4" s="277" t="s">
        <v>199</v>
      </c>
      <c r="U4" s="276" t="s">
        <v>359</v>
      </c>
      <c r="V4" s="277" t="s">
        <v>199</v>
      </c>
      <c r="W4" s="276" t="s">
        <v>359</v>
      </c>
      <c r="X4" s="277" t="s">
        <v>199</v>
      </c>
      <c r="Y4" s="276" t="s">
        <v>359</v>
      </c>
      <c r="Z4" s="277" t="s">
        <v>199</v>
      </c>
      <c r="AA4" s="276" t="s">
        <v>359</v>
      </c>
      <c r="AB4" s="277" t="s">
        <v>199</v>
      </c>
      <c r="AC4" s="276" t="s">
        <v>359</v>
      </c>
      <c r="AD4" s="277" t="s">
        <v>199</v>
      </c>
      <c r="AE4" s="276" t="s">
        <v>359</v>
      </c>
      <c r="AF4" s="277" t="s">
        <v>199</v>
      </c>
      <c r="AG4" s="276" t="s">
        <v>359</v>
      </c>
      <c r="AH4" s="277" t="s">
        <v>199</v>
      </c>
      <c r="AI4" s="276" t="s">
        <v>359</v>
      </c>
      <c r="AJ4" s="277" t="s">
        <v>199</v>
      </c>
      <c r="AK4" s="276" t="s">
        <v>359</v>
      </c>
      <c r="AL4" s="277" t="s">
        <v>199</v>
      </c>
      <c r="AM4" s="276" t="s">
        <v>359</v>
      </c>
      <c r="AN4" s="277" t="s">
        <v>199</v>
      </c>
      <c r="AO4" s="276" t="s">
        <v>359</v>
      </c>
      <c r="AP4" s="277" t="s">
        <v>199</v>
      </c>
      <c r="AQ4" s="276" t="s">
        <v>359</v>
      </c>
      <c r="AR4" s="277" t="s">
        <v>199</v>
      </c>
      <c r="AS4" s="276" t="s">
        <v>359</v>
      </c>
      <c r="AT4" s="277" t="s">
        <v>199</v>
      </c>
      <c r="AU4" s="229"/>
      <c r="AV4" s="229"/>
    </row>
    <row r="5" spans="1:507" ht="14.85" customHeight="1" x14ac:dyDescent="0.25">
      <c r="A5" s="231"/>
      <c r="B5" s="1396">
        <v>1</v>
      </c>
      <c r="C5" s="1399"/>
      <c r="D5" s="1399"/>
      <c r="E5" s="1399"/>
      <c r="F5" s="1402"/>
      <c r="G5" s="1405"/>
      <c r="H5" s="1405"/>
      <c r="I5" s="259" t="s">
        <v>498</v>
      </c>
      <c r="J5" s="260"/>
      <c r="K5" s="260"/>
      <c r="L5" s="261"/>
      <c r="M5" s="261"/>
      <c r="N5" s="261"/>
      <c r="O5" s="262">
        <v>0</v>
      </c>
      <c r="P5" s="260"/>
      <c r="Q5" s="1408"/>
      <c r="R5" s="1411"/>
      <c r="S5" s="1408"/>
      <c r="T5" s="1411"/>
      <c r="U5" s="1408"/>
      <c r="V5" s="1411"/>
      <c r="W5" s="1408"/>
      <c r="X5" s="1411"/>
      <c r="Y5" s="1408"/>
      <c r="Z5" s="1411"/>
      <c r="AA5" s="1408"/>
      <c r="AB5" s="1411"/>
      <c r="AC5" s="1408"/>
      <c r="AD5" s="1411"/>
      <c r="AE5" s="1408"/>
      <c r="AF5" s="1411"/>
      <c r="AG5" s="1408"/>
      <c r="AH5" s="1411"/>
      <c r="AI5" s="1408"/>
      <c r="AJ5" s="1411"/>
      <c r="AK5" s="1408"/>
      <c r="AL5" s="1411"/>
      <c r="AM5" s="1408"/>
      <c r="AN5" s="1411"/>
      <c r="AO5" s="1408"/>
      <c r="AP5" s="1411"/>
      <c r="AQ5" s="1408"/>
      <c r="AR5" s="1411"/>
      <c r="AS5" s="1408"/>
      <c r="AT5" s="1411"/>
      <c r="AU5" s="126"/>
      <c r="AV5" s="126"/>
    </row>
    <row r="6" spans="1:507" ht="14.85" customHeight="1" x14ac:dyDescent="0.25">
      <c r="A6" s="231"/>
      <c r="B6" s="1397"/>
      <c r="C6" s="1400"/>
      <c r="D6" s="1400"/>
      <c r="E6" s="1400"/>
      <c r="F6" s="1403"/>
      <c r="G6" s="1406"/>
      <c r="H6" s="1406"/>
      <c r="I6" s="259" t="s">
        <v>499</v>
      </c>
      <c r="J6" s="260"/>
      <c r="K6" s="260"/>
      <c r="L6" s="261"/>
      <c r="M6" s="261"/>
      <c r="N6" s="261"/>
      <c r="O6" s="262">
        <v>0</v>
      </c>
      <c r="P6" s="260"/>
      <c r="Q6" s="1409"/>
      <c r="R6" s="1412"/>
      <c r="S6" s="1409"/>
      <c r="T6" s="1412"/>
      <c r="U6" s="1409"/>
      <c r="V6" s="1412"/>
      <c r="W6" s="1409"/>
      <c r="X6" s="1412"/>
      <c r="Y6" s="1409"/>
      <c r="Z6" s="1412"/>
      <c r="AA6" s="1409"/>
      <c r="AB6" s="1412"/>
      <c r="AC6" s="1409"/>
      <c r="AD6" s="1412"/>
      <c r="AE6" s="1409"/>
      <c r="AF6" s="1412"/>
      <c r="AG6" s="1409"/>
      <c r="AH6" s="1412"/>
      <c r="AI6" s="1409"/>
      <c r="AJ6" s="1412"/>
      <c r="AK6" s="1409"/>
      <c r="AL6" s="1412"/>
      <c r="AM6" s="1409"/>
      <c r="AN6" s="1412"/>
      <c r="AO6" s="1409"/>
      <c r="AP6" s="1412"/>
      <c r="AQ6" s="1409"/>
      <c r="AR6" s="1412"/>
      <c r="AS6" s="1409"/>
      <c r="AT6" s="1412"/>
      <c r="AU6" s="126"/>
      <c r="AV6" s="126"/>
    </row>
    <row r="7" spans="1:507" ht="14.85" customHeight="1" x14ac:dyDescent="0.25">
      <c r="A7" s="231"/>
      <c r="B7" s="1398"/>
      <c r="C7" s="1401"/>
      <c r="D7" s="1401"/>
      <c r="E7" s="1401"/>
      <c r="F7" s="1404"/>
      <c r="G7" s="1407"/>
      <c r="H7" s="1407"/>
      <c r="I7" s="259" t="s">
        <v>500</v>
      </c>
      <c r="J7" s="260"/>
      <c r="K7" s="260"/>
      <c r="L7" s="261"/>
      <c r="M7" s="261"/>
      <c r="N7" s="261"/>
      <c r="O7" s="262">
        <v>0</v>
      </c>
      <c r="P7" s="260"/>
      <c r="Q7" s="1410"/>
      <c r="R7" s="1413"/>
      <c r="S7" s="1410"/>
      <c r="T7" s="1413"/>
      <c r="U7" s="1410"/>
      <c r="V7" s="1413"/>
      <c r="W7" s="1410"/>
      <c r="X7" s="1413"/>
      <c r="Y7" s="1410"/>
      <c r="Z7" s="1413"/>
      <c r="AA7" s="1410"/>
      <c r="AB7" s="1413"/>
      <c r="AC7" s="1410"/>
      <c r="AD7" s="1413"/>
      <c r="AE7" s="1410"/>
      <c r="AF7" s="1413"/>
      <c r="AG7" s="1410"/>
      <c r="AH7" s="1413"/>
      <c r="AI7" s="1410"/>
      <c r="AJ7" s="1413"/>
      <c r="AK7" s="1410"/>
      <c r="AL7" s="1413"/>
      <c r="AM7" s="1410"/>
      <c r="AN7" s="1413"/>
      <c r="AO7" s="1410"/>
      <c r="AP7" s="1413"/>
      <c r="AQ7" s="1410"/>
      <c r="AR7" s="1413"/>
      <c r="AS7" s="1410"/>
      <c r="AT7" s="1413"/>
      <c r="AU7" s="126"/>
      <c r="AV7" s="126"/>
      <c r="AZ7" s="263">
        <v>0</v>
      </c>
    </row>
    <row r="8" spans="1:507" x14ac:dyDescent="0.25">
      <c r="A8" s="231"/>
      <c r="B8" s="1396">
        <v>2</v>
      </c>
      <c r="C8" s="1399"/>
      <c r="D8" s="1399"/>
      <c r="E8" s="1399"/>
      <c r="F8" s="1402"/>
      <c r="G8" s="1405"/>
      <c r="H8" s="1405"/>
      <c r="I8" s="259" t="s">
        <v>498</v>
      </c>
      <c r="J8" s="260"/>
      <c r="K8" s="260"/>
      <c r="L8" s="261"/>
      <c r="M8" s="261"/>
      <c r="N8" s="261"/>
      <c r="O8" s="262">
        <v>0</v>
      </c>
      <c r="P8" s="260"/>
      <c r="Q8" s="1408"/>
      <c r="R8" s="1411"/>
      <c r="S8" s="1408"/>
      <c r="T8" s="1411"/>
      <c r="U8" s="1408"/>
      <c r="V8" s="1411"/>
      <c r="W8" s="1408"/>
      <c r="X8" s="1411"/>
      <c r="Y8" s="1408"/>
      <c r="Z8" s="1411"/>
      <c r="AA8" s="1408"/>
      <c r="AB8" s="1411"/>
      <c r="AC8" s="1408"/>
      <c r="AD8" s="1411"/>
      <c r="AE8" s="1408"/>
      <c r="AF8" s="1411"/>
      <c r="AG8" s="1408"/>
      <c r="AH8" s="1411"/>
      <c r="AI8" s="1408"/>
      <c r="AJ8" s="1411"/>
      <c r="AK8" s="1408"/>
      <c r="AL8" s="1411"/>
      <c r="AM8" s="1408"/>
      <c r="AN8" s="1411"/>
      <c r="AO8" s="1408"/>
      <c r="AP8" s="1411"/>
      <c r="AQ8" s="1408"/>
      <c r="AR8" s="1411"/>
      <c r="AS8" s="1408"/>
      <c r="AT8" s="1411"/>
      <c r="AU8" s="126"/>
      <c r="AV8" s="126"/>
      <c r="AY8" t="s">
        <v>345</v>
      </c>
      <c r="AZ8" s="264">
        <v>0.1</v>
      </c>
    </row>
    <row r="9" spans="1:507" x14ac:dyDescent="0.25">
      <c r="A9" s="231"/>
      <c r="B9" s="1397"/>
      <c r="C9" s="1400"/>
      <c r="D9" s="1400"/>
      <c r="E9" s="1400"/>
      <c r="F9" s="1403"/>
      <c r="G9" s="1406"/>
      <c r="H9" s="1406"/>
      <c r="I9" s="259" t="s">
        <v>499</v>
      </c>
      <c r="J9" s="260"/>
      <c r="K9" s="260"/>
      <c r="L9" s="261"/>
      <c r="M9" s="261"/>
      <c r="N9" s="261"/>
      <c r="O9" s="262">
        <v>0</v>
      </c>
      <c r="P9" s="260"/>
      <c r="Q9" s="1409"/>
      <c r="R9" s="1412"/>
      <c r="S9" s="1409"/>
      <c r="T9" s="1412"/>
      <c r="U9" s="1409"/>
      <c r="V9" s="1412"/>
      <c r="W9" s="1409"/>
      <c r="X9" s="1412"/>
      <c r="Y9" s="1409"/>
      <c r="Z9" s="1412"/>
      <c r="AA9" s="1409"/>
      <c r="AB9" s="1412"/>
      <c r="AC9" s="1409"/>
      <c r="AD9" s="1412"/>
      <c r="AE9" s="1409"/>
      <c r="AF9" s="1412"/>
      <c r="AG9" s="1409"/>
      <c r="AH9" s="1412"/>
      <c r="AI9" s="1409"/>
      <c r="AJ9" s="1412"/>
      <c r="AK9" s="1409"/>
      <c r="AL9" s="1412"/>
      <c r="AM9" s="1409"/>
      <c r="AN9" s="1412"/>
      <c r="AO9" s="1409"/>
      <c r="AP9" s="1412"/>
      <c r="AQ9" s="1409"/>
      <c r="AR9" s="1412"/>
      <c r="AS9" s="1409"/>
      <c r="AT9" s="1412"/>
      <c r="AU9" s="126"/>
      <c r="AV9" s="126"/>
      <c r="AY9" s="2" t="s">
        <v>346</v>
      </c>
      <c r="AZ9" s="264">
        <v>0.2</v>
      </c>
    </row>
    <row r="10" spans="1:507" x14ac:dyDescent="0.25">
      <c r="A10" s="231"/>
      <c r="B10" s="1398"/>
      <c r="C10" s="1401"/>
      <c r="D10" s="1401"/>
      <c r="E10" s="1401"/>
      <c r="F10" s="1404"/>
      <c r="G10" s="1407"/>
      <c r="H10" s="1407"/>
      <c r="I10" s="259" t="s">
        <v>500</v>
      </c>
      <c r="J10" s="260"/>
      <c r="K10" s="260"/>
      <c r="L10" s="261"/>
      <c r="M10" s="261"/>
      <c r="N10" s="261"/>
      <c r="O10" s="262">
        <v>0</v>
      </c>
      <c r="P10" s="260"/>
      <c r="Q10" s="1410"/>
      <c r="R10" s="1413"/>
      <c r="S10" s="1410"/>
      <c r="T10" s="1413"/>
      <c r="U10" s="1410"/>
      <c r="V10" s="1413"/>
      <c r="W10" s="1410"/>
      <c r="X10" s="1413"/>
      <c r="Y10" s="1410"/>
      <c r="Z10" s="1413"/>
      <c r="AA10" s="1410"/>
      <c r="AB10" s="1413"/>
      <c r="AC10" s="1410"/>
      <c r="AD10" s="1413"/>
      <c r="AE10" s="1410"/>
      <c r="AF10" s="1413"/>
      <c r="AG10" s="1410"/>
      <c r="AH10" s="1413"/>
      <c r="AI10" s="1410"/>
      <c r="AJ10" s="1413"/>
      <c r="AK10" s="1410"/>
      <c r="AL10" s="1413"/>
      <c r="AM10" s="1410"/>
      <c r="AN10" s="1413"/>
      <c r="AO10" s="1410"/>
      <c r="AP10" s="1413"/>
      <c r="AQ10" s="1410"/>
      <c r="AR10" s="1413"/>
      <c r="AS10" s="1410"/>
      <c r="AT10" s="1413"/>
      <c r="AU10" s="126"/>
      <c r="AV10" s="126"/>
      <c r="AY10" s="252" t="s">
        <v>347</v>
      </c>
      <c r="AZ10" s="264">
        <v>0.3</v>
      </c>
    </row>
    <row r="11" spans="1:507" ht="14.85" customHeight="1" x14ac:dyDescent="0.25">
      <c r="A11" s="231"/>
      <c r="B11" s="1396">
        <v>3</v>
      </c>
      <c r="C11" s="1399"/>
      <c r="D11" s="1399"/>
      <c r="E11" s="1399"/>
      <c r="F11" s="1402"/>
      <c r="G11" s="1405"/>
      <c r="H11" s="1405"/>
      <c r="I11" s="259" t="s">
        <v>498</v>
      </c>
      <c r="J11" s="260"/>
      <c r="K11" s="260"/>
      <c r="L11" s="261"/>
      <c r="M11" s="261"/>
      <c r="N11" s="261"/>
      <c r="O11" s="262">
        <v>0</v>
      </c>
      <c r="P11" s="260"/>
      <c r="Q11" s="1408"/>
      <c r="R11" s="1411"/>
      <c r="S11" s="1408"/>
      <c r="T11" s="1411"/>
      <c r="U11" s="1408"/>
      <c r="V11" s="1411"/>
      <c r="W11" s="1408"/>
      <c r="X11" s="1411"/>
      <c r="Y11" s="1408"/>
      <c r="Z11" s="1411"/>
      <c r="AA11" s="1408"/>
      <c r="AB11" s="1411"/>
      <c r="AC11" s="1408"/>
      <c r="AD11" s="1411"/>
      <c r="AE11" s="1408"/>
      <c r="AF11" s="1411"/>
      <c r="AG11" s="1408"/>
      <c r="AH11" s="1411"/>
      <c r="AI11" s="1408"/>
      <c r="AJ11" s="1411"/>
      <c r="AK11" s="1408"/>
      <c r="AL11" s="1411"/>
      <c r="AM11" s="1408"/>
      <c r="AN11" s="1411"/>
      <c r="AO11" s="1408"/>
      <c r="AP11" s="1411"/>
      <c r="AQ11" s="1408"/>
      <c r="AR11" s="1411"/>
      <c r="AS11" s="1408"/>
      <c r="AT11" s="1411"/>
      <c r="AU11" s="126"/>
      <c r="AV11" s="126"/>
      <c r="AY11" s="142" t="s">
        <v>348</v>
      </c>
      <c r="AZ11" s="264">
        <v>0.4</v>
      </c>
    </row>
    <row r="12" spans="1:507" ht="14.85" customHeight="1" x14ac:dyDescent="0.25">
      <c r="A12" s="231"/>
      <c r="B12" s="1397"/>
      <c r="C12" s="1400"/>
      <c r="D12" s="1400"/>
      <c r="E12" s="1400"/>
      <c r="F12" s="1403"/>
      <c r="G12" s="1406"/>
      <c r="H12" s="1406"/>
      <c r="I12" s="259" t="s">
        <v>499</v>
      </c>
      <c r="J12" s="260"/>
      <c r="K12" s="260"/>
      <c r="L12" s="261"/>
      <c r="M12" s="261"/>
      <c r="N12" s="261"/>
      <c r="O12" s="262">
        <v>0</v>
      </c>
      <c r="P12" s="260"/>
      <c r="Q12" s="1409"/>
      <c r="R12" s="1412"/>
      <c r="S12" s="1409"/>
      <c r="T12" s="1412"/>
      <c r="U12" s="1409"/>
      <c r="V12" s="1412"/>
      <c r="W12" s="1409"/>
      <c r="X12" s="1412"/>
      <c r="Y12" s="1409"/>
      <c r="Z12" s="1412"/>
      <c r="AA12" s="1409"/>
      <c r="AB12" s="1412"/>
      <c r="AC12" s="1409"/>
      <c r="AD12" s="1412"/>
      <c r="AE12" s="1409"/>
      <c r="AF12" s="1412"/>
      <c r="AG12" s="1409"/>
      <c r="AH12" s="1412"/>
      <c r="AI12" s="1409"/>
      <c r="AJ12" s="1412"/>
      <c r="AK12" s="1409"/>
      <c r="AL12" s="1412"/>
      <c r="AM12" s="1409"/>
      <c r="AN12" s="1412"/>
      <c r="AO12" s="1409"/>
      <c r="AP12" s="1412"/>
      <c r="AQ12" s="1409"/>
      <c r="AR12" s="1412"/>
      <c r="AS12" s="1409"/>
      <c r="AT12" s="1412"/>
      <c r="AU12" s="126"/>
      <c r="AV12" s="126"/>
      <c r="AY12" s="1" t="s">
        <v>349</v>
      </c>
      <c r="AZ12" s="265">
        <v>0.5</v>
      </c>
    </row>
    <row r="13" spans="1:507" ht="14.85" customHeight="1" x14ac:dyDescent="0.25">
      <c r="A13" s="231"/>
      <c r="B13" s="1398"/>
      <c r="C13" s="1401"/>
      <c r="D13" s="1401"/>
      <c r="E13" s="1401"/>
      <c r="F13" s="1404"/>
      <c r="G13" s="1407"/>
      <c r="H13" s="1407"/>
      <c r="I13" s="259" t="s">
        <v>500</v>
      </c>
      <c r="J13" s="260"/>
      <c r="K13" s="260"/>
      <c r="L13" s="261"/>
      <c r="M13" s="261"/>
      <c r="N13" s="261"/>
      <c r="O13" s="262">
        <v>0</v>
      </c>
      <c r="P13" s="260"/>
      <c r="Q13" s="1410"/>
      <c r="R13" s="1413"/>
      <c r="S13" s="1410"/>
      <c r="T13" s="1413"/>
      <c r="U13" s="1410"/>
      <c r="V13" s="1413"/>
      <c r="W13" s="1410"/>
      <c r="X13" s="1413"/>
      <c r="Y13" s="1410"/>
      <c r="Z13" s="1413"/>
      <c r="AA13" s="1410"/>
      <c r="AB13" s="1413"/>
      <c r="AC13" s="1410"/>
      <c r="AD13" s="1413"/>
      <c r="AE13" s="1410"/>
      <c r="AF13" s="1413"/>
      <c r="AG13" s="1410"/>
      <c r="AH13" s="1413"/>
      <c r="AI13" s="1410"/>
      <c r="AJ13" s="1413"/>
      <c r="AK13" s="1410"/>
      <c r="AL13" s="1413"/>
      <c r="AM13" s="1410"/>
      <c r="AN13" s="1413"/>
      <c r="AO13" s="1410"/>
      <c r="AP13" s="1413"/>
      <c r="AQ13" s="1410"/>
      <c r="AR13" s="1413"/>
      <c r="AS13" s="1410"/>
      <c r="AT13" s="1413"/>
      <c r="AU13" s="126"/>
      <c r="AV13" s="126"/>
      <c r="AY13" s="266" t="s">
        <v>350</v>
      </c>
      <c r="AZ13" s="265">
        <v>0.6</v>
      </c>
    </row>
    <row r="14" spans="1:507" ht="14.85" customHeight="1" x14ac:dyDescent="0.25">
      <c r="A14" s="231"/>
      <c r="B14" s="1396">
        <v>4</v>
      </c>
      <c r="C14" s="1399"/>
      <c r="D14" s="1399"/>
      <c r="E14" s="1399"/>
      <c r="F14" s="1402"/>
      <c r="G14" s="1405"/>
      <c r="H14" s="1405"/>
      <c r="I14" s="259" t="s">
        <v>498</v>
      </c>
      <c r="J14" s="260"/>
      <c r="K14" s="260"/>
      <c r="L14" s="261"/>
      <c r="M14" s="261"/>
      <c r="N14" s="261"/>
      <c r="O14" s="262">
        <v>0</v>
      </c>
      <c r="P14" s="260"/>
      <c r="Q14" s="1408"/>
      <c r="R14" s="1411"/>
      <c r="S14" s="1408"/>
      <c r="T14" s="1411"/>
      <c r="U14" s="1408"/>
      <c r="V14" s="1411"/>
      <c r="W14" s="1408"/>
      <c r="X14" s="1411"/>
      <c r="Y14" s="1408"/>
      <c r="Z14" s="1411"/>
      <c r="AA14" s="1408"/>
      <c r="AB14" s="1411"/>
      <c r="AC14" s="1408"/>
      <c r="AD14" s="1411"/>
      <c r="AE14" s="1408"/>
      <c r="AF14" s="1411"/>
      <c r="AG14" s="1408"/>
      <c r="AH14" s="1411"/>
      <c r="AI14" s="1408"/>
      <c r="AJ14" s="1411"/>
      <c r="AK14" s="1408"/>
      <c r="AL14" s="1411"/>
      <c r="AM14" s="1408"/>
      <c r="AN14" s="1411"/>
      <c r="AO14" s="1408"/>
      <c r="AP14" s="1411"/>
      <c r="AQ14" s="1408"/>
      <c r="AR14" s="1411"/>
      <c r="AS14" s="1408"/>
      <c r="AT14" s="1411"/>
      <c r="AU14" s="126"/>
      <c r="AV14" s="126"/>
      <c r="AZ14" s="265">
        <v>0.7</v>
      </c>
    </row>
    <row r="15" spans="1:507" ht="14.85" customHeight="1" x14ac:dyDescent="0.25">
      <c r="A15" s="231"/>
      <c r="B15" s="1397"/>
      <c r="C15" s="1400"/>
      <c r="D15" s="1400"/>
      <c r="E15" s="1400"/>
      <c r="F15" s="1403"/>
      <c r="G15" s="1406"/>
      <c r="H15" s="1406"/>
      <c r="I15" s="259" t="s">
        <v>499</v>
      </c>
      <c r="J15" s="260"/>
      <c r="K15" s="260"/>
      <c r="L15" s="261"/>
      <c r="M15" s="261"/>
      <c r="N15" s="261"/>
      <c r="O15" s="262">
        <v>0</v>
      </c>
      <c r="P15" s="260"/>
      <c r="Q15" s="1409"/>
      <c r="R15" s="1412"/>
      <c r="S15" s="1409"/>
      <c r="T15" s="1412"/>
      <c r="U15" s="1409"/>
      <c r="V15" s="1412"/>
      <c r="W15" s="1409"/>
      <c r="X15" s="1412"/>
      <c r="Y15" s="1409"/>
      <c r="Z15" s="1412"/>
      <c r="AA15" s="1409"/>
      <c r="AB15" s="1412"/>
      <c r="AC15" s="1409"/>
      <c r="AD15" s="1412"/>
      <c r="AE15" s="1409"/>
      <c r="AF15" s="1412"/>
      <c r="AG15" s="1409"/>
      <c r="AH15" s="1412"/>
      <c r="AI15" s="1409"/>
      <c r="AJ15" s="1412"/>
      <c r="AK15" s="1409"/>
      <c r="AL15" s="1412"/>
      <c r="AM15" s="1409"/>
      <c r="AN15" s="1412"/>
      <c r="AO15" s="1409"/>
      <c r="AP15" s="1412"/>
      <c r="AQ15" s="1409"/>
      <c r="AR15" s="1412"/>
      <c r="AS15" s="1409"/>
      <c r="AT15" s="1412"/>
      <c r="AU15" s="126"/>
      <c r="AV15" s="126"/>
      <c r="AZ15" s="265">
        <v>0.8</v>
      </c>
    </row>
    <row r="16" spans="1:507" ht="14.85" customHeight="1" x14ac:dyDescent="0.25">
      <c r="A16" s="231"/>
      <c r="B16" s="1398"/>
      <c r="C16" s="1401"/>
      <c r="D16" s="1401"/>
      <c r="E16" s="1401"/>
      <c r="F16" s="1404"/>
      <c r="G16" s="1407"/>
      <c r="H16" s="1407"/>
      <c r="I16" s="259" t="s">
        <v>500</v>
      </c>
      <c r="J16" s="260"/>
      <c r="K16" s="260"/>
      <c r="L16" s="261"/>
      <c r="M16" s="261"/>
      <c r="N16" s="261"/>
      <c r="O16" s="262">
        <v>0</v>
      </c>
      <c r="P16" s="260"/>
      <c r="Q16" s="1410"/>
      <c r="R16" s="1413"/>
      <c r="S16" s="1410"/>
      <c r="T16" s="1413"/>
      <c r="U16" s="1410"/>
      <c r="V16" s="1413"/>
      <c r="W16" s="1410"/>
      <c r="X16" s="1413"/>
      <c r="Y16" s="1410"/>
      <c r="Z16" s="1413"/>
      <c r="AA16" s="1410"/>
      <c r="AB16" s="1413"/>
      <c r="AC16" s="1410"/>
      <c r="AD16" s="1413"/>
      <c r="AE16" s="1410"/>
      <c r="AF16" s="1413"/>
      <c r="AG16" s="1410"/>
      <c r="AH16" s="1413"/>
      <c r="AI16" s="1410"/>
      <c r="AJ16" s="1413"/>
      <c r="AK16" s="1410"/>
      <c r="AL16" s="1413"/>
      <c r="AM16" s="1410"/>
      <c r="AN16" s="1413"/>
      <c r="AO16" s="1410"/>
      <c r="AP16" s="1413"/>
      <c r="AQ16" s="1410"/>
      <c r="AR16" s="1413"/>
      <c r="AS16" s="1410"/>
      <c r="AT16" s="1413"/>
      <c r="AU16" s="126"/>
      <c r="AV16" s="126"/>
      <c r="AZ16" s="265">
        <v>0.9</v>
      </c>
    </row>
    <row r="17" spans="1:52" ht="14.85" customHeight="1" x14ac:dyDescent="0.25">
      <c r="A17" s="231"/>
      <c r="B17" s="1396">
        <v>5</v>
      </c>
      <c r="C17" s="1399"/>
      <c r="D17" s="1399"/>
      <c r="E17" s="1399"/>
      <c r="F17" s="1402"/>
      <c r="G17" s="1405"/>
      <c r="H17" s="1405"/>
      <c r="I17" s="259" t="s">
        <v>498</v>
      </c>
      <c r="J17" s="260"/>
      <c r="K17" s="260"/>
      <c r="L17" s="261"/>
      <c r="M17" s="261"/>
      <c r="N17" s="261"/>
      <c r="O17" s="262">
        <v>0</v>
      </c>
      <c r="P17" s="260"/>
      <c r="Q17" s="1408"/>
      <c r="R17" s="1411"/>
      <c r="S17" s="1408"/>
      <c r="T17" s="1411"/>
      <c r="U17" s="1408"/>
      <c r="V17" s="1411"/>
      <c r="W17" s="1408"/>
      <c r="X17" s="1411"/>
      <c r="Y17" s="1408"/>
      <c r="Z17" s="1411"/>
      <c r="AA17" s="1408"/>
      <c r="AB17" s="1411"/>
      <c r="AC17" s="1408"/>
      <c r="AD17" s="1411"/>
      <c r="AE17" s="1408"/>
      <c r="AF17" s="1411"/>
      <c r="AG17" s="1408"/>
      <c r="AH17" s="1411"/>
      <c r="AI17" s="1408"/>
      <c r="AJ17" s="1411"/>
      <c r="AK17" s="1408"/>
      <c r="AL17" s="1411"/>
      <c r="AM17" s="1408"/>
      <c r="AN17" s="1411"/>
      <c r="AO17" s="1408"/>
      <c r="AP17" s="1411"/>
      <c r="AQ17" s="1408"/>
      <c r="AR17" s="1411"/>
      <c r="AS17" s="1408"/>
      <c r="AT17" s="1411"/>
      <c r="AU17" s="126"/>
      <c r="AV17" s="126"/>
      <c r="AZ17" s="267">
        <v>1</v>
      </c>
    </row>
    <row r="18" spans="1:52" ht="14.85" customHeight="1" x14ac:dyDescent="0.25">
      <c r="A18" s="231"/>
      <c r="B18" s="1397"/>
      <c r="C18" s="1400"/>
      <c r="D18" s="1400"/>
      <c r="E18" s="1400"/>
      <c r="F18" s="1403"/>
      <c r="G18" s="1406"/>
      <c r="H18" s="1406"/>
      <c r="I18" s="259" t="s">
        <v>499</v>
      </c>
      <c r="J18" s="260"/>
      <c r="K18" s="260"/>
      <c r="L18" s="261"/>
      <c r="M18" s="261"/>
      <c r="N18" s="261"/>
      <c r="O18" s="262">
        <v>0</v>
      </c>
      <c r="P18" s="260"/>
      <c r="Q18" s="1409"/>
      <c r="R18" s="1412"/>
      <c r="S18" s="1409"/>
      <c r="T18" s="1412"/>
      <c r="U18" s="1409"/>
      <c r="V18" s="1412"/>
      <c r="W18" s="1409"/>
      <c r="X18" s="1412"/>
      <c r="Y18" s="1409"/>
      <c r="Z18" s="1412"/>
      <c r="AA18" s="1409"/>
      <c r="AB18" s="1412"/>
      <c r="AC18" s="1409"/>
      <c r="AD18" s="1412"/>
      <c r="AE18" s="1409"/>
      <c r="AF18" s="1412"/>
      <c r="AG18" s="1409"/>
      <c r="AH18" s="1412"/>
      <c r="AI18" s="1409"/>
      <c r="AJ18" s="1412"/>
      <c r="AK18" s="1409"/>
      <c r="AL18" s="1412"/>
      <c r="AM18" s="1409"/>
      <c r="AN18" s="1412"/>
      <c r="AO18" s="1409"/>
      <c r="AP18" s="1412"/>
      <c r="AQ18" s="1409"/>
      <c r="AR18" s="1412"/>
      <c r="AS18" s="1409"/>
      <c r="AT18" s="1412"/>
      <c r="AU18" s="126"/>
      <c r="AV18" s="126"/>
    </row>
    <row r="19" spans="1:52" ht="14.85" customHeight="1" x14ac:dyDescent="0.25">
      <c r="A19" s="231"/>
      <c r="B19" s="1398"/>
      <c r="C19" s="1401"/>
      <c r="D19" s="1401"/>
      <c r="E19" s="1401"/>
      <c r="F19" s="1404"/>
      <c r="G19" s="1407"/>
      <c r="H19" s="1407"/>
      <c r="I19" s="259" t="s">
        <v>500</v>
      </c>
      <c r="J19" s="260"/>
      <c r="K19" s="260"/>
      <c r="L19" s="261"/>
      <c r="M19" s="261"/>
      <c r="N19" s="261"/>
      <c r="O19" s="262">
        <v>0</v>
      </c>
      <c r="P19" s="260"/>
      <c r="Q19" s="1410"/>
      <c r="R19" s="1413"/>
      <c r="S19" s="1410"/>
      <c r="T19" s="1413"/>
      <c r="U19" s="1410"/>
      <c r="V19" s="1413"/>
      <c r="W19" s="1410"/>
      <c r="X19" s="1413"/>
      <c r="Y19" s="1410"/>
      <c r="Z19" s="1413"/>
      <c r="AA19" s="1410"/>
      <c r="AB19" s="1413"/>
      <c r="AC19" s="1410"/>
      <c r="AD19" s="1413"/>
      <c r="AE19" s="1410"/>
      <c r="AF19" s="1413"/>
      <c r="AG19" s="1410"/>
      <c r="AH19" s="1413"/>
      <c r="AI19" s="1410"/>
      <c r="AJ19" s="1413"/>
      <c r="AK19" s="1410"/>
      <c r="AL19" s="1413"/>
      <c r="AM19" s="1410"/>
      <c r="AN19" s="1413"/>
      <c r="AO19" s="1410"/>
      <c r="AP19" s="1413"/>
      <c r="AQ19" s="1410"/>
      <c r="AR19" s="1413"/>
      <c r="AS19" s="1410"/>
      <c r="AT19" s="1413"/>
      <c r="AU19" s="126"/>
      <c r="AV19" s="126"/>
    </row>
    <row r="20" spans="1:52" ht="14.85" customHeight="1" x14ac:dyDescent="0.25">
      <c r="A20" s="231"/>
      <c r="B20" s="1396">
        <v>6</v>
      </c>
      <c r="C20" s="1399"/>
      <c r="D20" s="1399"/>
      <c r="E20" s="1399"/>
      <c r="F20" s="1402"/>
      <c r="G20" s="1405"/>
      <c r="H20" s="1405"/>
      <c r="I20" s="259" t="s">
        <v>498</v>
      </c>
      <c r="J20" s="260"/>
      <c r="K20" s="260"/>
      <c r="L20" s="261"/>
      <c r="M20" s="261"/>
      <c r="N20" s="261"/>
      <c r="O20" s="262">
        <v>0</v>
      </c>
      <c r="P20" s="260"/>
      <c r="Q20" s="1408"/>
      <c r="R20" s="1411"/>
      <c r="S20" s="1408"/>
      <c r="T20" s="1411"/>
      <c r="U20" s="1408"/>
      <c r="V20" s="1411"/>
      <c r="W20" s="1408"/>
      <c r="X20" s="1411"/>
      <c r="Y20" s="1408"/>
      <c r="Z20" s="1411"/>
      <c r="AA20" s="1408"/>
      <c r="AB20" s="1411"/>
      <c r="AC20" s="1408"/>
      <c r="AD20" s="1411"/>
      <c r="AE20" s="1408"/>
      <c r="AF20" s="1411"/>
      <c r="AG20" s="1408"/>
      <c r="AH20" s="1411"/>
      <c r="AI20" s="1408"/>
      <c r="AJ20" s="1411"/>
      <c r="AK20" s="1408"/>
      <c r="AL20" s="1411"/>
      <c r="AM20" s="1408"/>
      <c r="AN20" s="1411"/>
      <c r="AO20" s="1408"/>
      <c r="AP20" s="1411"/>
      <c r="AQ20" s="1408"/>
      <c r="AR20" s="1411"/>
      <c r="AS20" s="1408"/>
      <c r="AT20" s="1411"/>
      <c r="AU20" s="126"/>
      <c r="AV20" s="126"/>
    </row>
    <row r="21" spans="1:52" ht="14.85" customHeight="1" x14ac:dyDescent="0.25">
      <c r="A21" s="231"/>
      <c r="B21" s="1397"/>
      <c r="C21" s="1400"/>
      <c r="D21" s="1400"/>
      <c r="E21" s="1400"/>
      <c r="F21" s="1403"/>
      <c r="G21" s="1406"/>
      <c r="H21" s="1406"/>
      <c r="I21" s="259" t="s">
        <v>499</v>
      </c>
      <c r="J21" s="260"/>
      <c r="K21" s="260"/>
      <c r="L21" s="261"/>
      <c r="M21" s="261"/>
      <c r="N21" s="261"/>
      <c r="O21" s="262">
        <v>0</v>
      </c>
      <c r="P21" s="260"/>
      <c r="Q21" s="1409"/>
      <c r="R21" s="1412"/>
      <c r="S21" s="1409"/>
      <c r="T21" s="1412"/>
      <c r="U21" s="1409"/>
      <c r="V21" s="1412"/>
      <c r="W21" s="1409"/>
      <c r="X21" s="1412"/>
      <c r="Y21" s="1409"/>
      <c r="Z21" s="1412"/>
      <c r="AA21" s="1409"/>
      <c r="AB21" s="1412"/>
      <c r="AC21" s="1409"/>
      <c r="AD21" s="1412"/>
      <c r="AE21" s="1409"/>
      <c r="AF21" s="1412"/>
      <c r="AG21" s="1409"/>
      <c r="AH21" s="1412"/>
      <c r="AI21" s="1409"/>
      <c r="AJ21" s="1412"/>
      <c r="AK21" s="1409"/>
      <c r="AL21" s="1412"/>
      <c r="AM21" s="1409"/>
      <c r="AN21" s="1412"/>
      <c r="AO21" s="1409"/>
      <c r="AP21" s="1412"/>
      <c r="AQ21" s="1409"/>
      <c r="AR21" s="1412"/>
      <c r="AS21" s="1409"/>
      <c r="AT21" s="1412"/>
      <c r="AU21" s="126"/>
      <c r="AV21" s="126"/>
    </row>
    <row r="22" spans="1:52" ht="14.85" customHeight="1" x14ac:dyDescent="0.25">
      <c r="A22" s="231"/>
      <c r="B22" s="1398"/>
      <c r="C22" s="1401"/>
      <c r="D22" s="1401"/>
      <c r="E22" s="1401"/>
      <c r="F22" s="1404"/>
      <c r="G22" s="1407"/>
      <c r="H22" s="1407"/>
      <c r="I22" s="259" t="s">
        <v>500</v>
      </c>
      <c r="J22" s="260"/>
      <c r="K22" s="260"/>
      <c r="L22" s="261"/>
      <c r="M22" s="261"/>
      <c r="N22" s="261"/>
      <c r="O22" s="262">
        <v>0</v>
      </c>
      <c r="P22" s="260"/>
      <c r="Q22" s="1410"/>
      <c r="R22" s="1413"/>
      <c r="S22" s="1410"/>
      <c r="T22" s="1413"/>
      <c r="U22" s="1410"/>
      <c r="V22" s="1413"/>
      <c r="W22" s="1410"/>
      <c r="X22" s="1413"/>
      <c r="Y22" s="1410"/>
      <c r="Z22" s="1413"/>
      <c r="AA22" s="1410"/>
      <c r="AB22" s="1413"/>
      <c r="AC22" s="1410"/>
      <c r="AD22" s="1413"/>
      <c r="AE22" s="1410"/>
      <c r="AF22" s="1413"/>
      <c r="AG22" s="1410"/>
      <c r="AH22" s="1413"/>
      <c r="AI22" s="1410"/>
      <c r="AJ22" s="1413"/>
      <c r="AK22" s="1410"/>
      <c r="AL22" s="1413"/>
      <c r="AM22" s="1410"/>
      <c r="AN22" s="1413"/>
      <c r="AO22" s="1410"/>
      <c r="AP22" s="1413"/>
      <c r="AQ22" s="1410"/>
      <c r="AR22" s="1413"/>
      <c r="AS22" s="1410"/>
      <c r="AT22" s="1413"/>
      <c r="AU22" s="126"/>
      <c r="AV22" s="126"/>
    </row>
    <row r="23" spans="1:52" ht="14.85" customHeight="1" x14ac:dyDescent="0.25">
      <c r="A23" s="231"/>
      <c r="B23" s="1396">
        <v>7</v>
      </c>
      <c r="C23" s="1399"/>
      <c r="D23" s="1399"/>
      <c r="E23" s="1399"/>
      <c r="F23" s="1402"/>
      <c r="G23" s="1405"/>
      <c r="H23" s="1405"/>
      <c r="I23" s="259" t="s">
        <v>498</v>
      </c>
      <c r="J23" s="260"/>
      <c r="K23" s="260"/>
      <c r="L23" s="261"/>
      <c r="M23" s="261"/>
      <c r="N23" s="261"/>
      <c r="O23" s="262">
        <v>0</v>
      </c>
      <c r="P23" s="260"/>
      <c r="Q23" s="1408"/>
      <c r="R23" s="1411"/>
      <c r="S23" s="1408"/>
      <c r="T23" s="1411"/>
      <c r="U23" s="1408"/>
      <c r="V23" s="1411"/>
      <c r="W23" s="1408"/>
      <c r="X23" s="1411"/>
      <c r="Y23" s="1408"/>
      <c r="Z23" s="1411"/>
      <c r="AA23" s="1408"/>
      <c r="AB23" s="1411"/>
      <c r="AC23" s="1408"/>
      <c r="AD23" s="1411"/>
      <c r="AE23" s="1408"/>
      <c r="AF23" s="1411"/>
      <c r="AG23" s="1408"/>
      <c r="AH23" s="1411"/>
      <c r="AI23" s="1408"/>
      <c r="AJ23" s="1411"/>
      <c r="AK23" s="1408"/>
      <c r="AL23" s="1411"/>
      <c r="AM23" s="1408"/>
      <c r="AN23" s="1411"/>
      <c r="AO23" s="1408"/>
      <c r="AP23" s="1411"/>
      <c r="AQ23" s="1408"/>
      <c r="AR23" s="1411"/>
      <c r="AS23" s="1408"/>
      <c r="AT23" s="1411"/>
      <c r="AU23" s="126"/>
      <c r="AV23" s="126"/>
    </row>
    <row r="24" spans="1:52" ht="14.85" customHeight="1" x14ac:dyDescent="0.25">
      <c r="A24" s="231"/>
      <c r="B24" s="1397"/>
      <c r="C24" s="1400"/>
      <c r="D24" s="1400"/>
      <c r="E24" s="1400"/>
      <c r="F24" s="1403"/>
      <c r="G24" s="1406"/>
      <c r="H24" s="1406"/>
      <c r="I24" s="259" t="s">
        <v>499</v>
      </c>
      <c r="J24" s="260"/>
      <c r="K24" s="260"/>
      <c r="L24" s="261"/>
      <c r="M24" s="261"/>
      <c r="N24" s="261"/>
      <c r="O24" s="262">
        <v>0</v>
      </c>
      <c r="P24" s="260"/>
      <c r="Q24" s="1409"/>
      <c r="R24" s="1412"/>
      <c r="S24" s="1409"/>
      <c r="T24" s="1412"/>
      <c r="U24" s="1409"/>
      <c r="V24" s="1412"/>
      <c r="W24" s="1409"/>
      <c r="X24" s="1412"/>
      <c r="Y24" s="1409"/>
      <c r="Z24" s="1412"/>
      <c r="AA24" s="1409"/>
      <c r="AB24" s="1412"/>
      <c r="AC24" s="1409"/>
      <c r="AD24" s="1412"/>
      <c r="AE24" s="1409"/>
      <c r="AF24" s="1412"/>
      <c r="AG24" s="1409"/>
      <c r="AH24" s="1412"/>
      <c r="AI24" s="1409"/>
      <c r="AJ24" s="1412"/>
      <c r="AK24" s="1409"/>
      <c r="AL24" s="1412"/>
      <c r="AM24" s="1409"/>
      <c r="AN24" s="1412"/>
      <c r="AO24" s="1409"/>
      <c r="AP24" s="1412"/>
      <c r="AQ24" s="1409"/>
      <c r="AR24" s="1412"/>
      <c r="AS24" s="1409"/>
      <c r="AT24" s="1412"/>
      <c r="AU24" s="126"/>
      <c r="AV24" s="126"/>
    </row>
    <row r="25" spans="1:52" ht="14.85" customHeight="1" x14ac:dyDescent="0.25">
      <c r="A25" s="231"/>
      <c r="B25" s="1398"/>
      <c r="C25" s="1401"/>
      <c r="D25" s="1401"/>
      <c r="E25" s="1401"/>
      <c r="F25" s="1404"/>
      <c r="G25" s="1407"/>
      <c r="H25" s="1407"/>
      <c r="I25" s="259" t="s">
        <v>500</v>
      </c>
      <c r="J25" s="260"/>
      <c r="K25" s="260"/>
      <c r="L25" s="261"/>
      <c r="M25" s="261"/>
      <c r="N25" s="261"/>
      <c r="O25" s="262">
        <v>0</v>
      </c>
      <c r="P25" s="260"/>
      <c r="Q25" s="1410"/>
      <c r="R25" s="1413"/>
      <c r="S25" s="1410"/>
      <c r="T25" s="1413"/>
      <c r="U25" s="1410"/>
      <c r="V25" s="1413"/>
      <c r="W25" s="1410"/>
      <c r="X25" s="1413"/>
      <c r="Y25" s="1410"/>
      <c r="Z25" s="1413"/>
      <c r="AA25" s="1410"/>
      <c r="AB25" s="1413"/>
      <c r="AC25" s="1410"/>
      <c r="AD25" s="1413"/>
      <c r="AE25" s="1410"/>
      <c r="AF25" s="1413"/>
      <c r="AG25" s="1410"/>
      <c r="AH25" s="1413"/>
      <c r="AI25" s="1410"/>
      <c r="AJ25" s="1413"/>
      <c r="AK25" s="1410"/>
      <c r="AL25" s="1413"/>
      <c r="AM25" s="1410"/>
      <c r="AN25" s="1413"/>
      <c r="AO25" s="1410"/>
      <c r="AP25" s="1413"/>
      <c r="AQ25" s="1410"/>
      <c r="AR25" s="1413"/>
      <c r="AS25" s="1410"/>
      <c r="AT25" s="1413"/>
      <c r="AU25" s="126"/>
      <c r="AV25" s="126"/>
    </row>
    <row r="26" spans="1:52" ht="14.85" customHeight="1" x14ac:dyDescent="0.25">
      <c r="A26" s="231"/>
      <c r="B26" s="1396">
        <v>8</v>
      </c>
      <c r="C26" s="1399"/>
      <c r="D26" s="1399"/>
      <c r="E26" s="1399"/>
      <c r="F26" s="1402"/>
      <c r="G26" s="1405"/>
      <c r="H26" s="1405"/>
      <c r="I26" s="259" t="s">
        <v>498</v>
      </c>
      <c r="J26" s="260"/>
      <c r="K26" s="260"/>
      <c r="L26" s="261"/>
      <c r="M26" s="261"/>
      <c r="N26" s="261"/>
      <c r="O26" s="262">
        <v>0</v>
      </c>
      <c r="P26" s="260"/>
      <c r="Q26" s="1408"/>
      <c r="R26" s="1411"/>
      <c r="S26" s="1408"/>
      <c r="T26" s="1411"/>
      <c r="U26" s="1408"/>
      <c r="V26" s="1411"/>
      <c r="W26" s="1408"/>
      <c r="X26" s="1411"/>
      <c r="Y26" s="1408"/>
      <c r="Z26" s="1411"/>
      <c r="AA26" s="1408"/>
      <c r="AB26" s="1411"/>
      <c r="AC26" s="1408"/>
      <c r="AD26" s="1411"/>
      <c r="AE26" s="1408"/>
      <c r="AF26" s="1411"/>
      <c r="AG26" s="1408"/>
      <c r="AH26" s="1411"/>
      <c r="AI26" s="1408"/>
      <c r="AJ26" s="1411"/>
      <c r="AK26" s="1408"/>
      <c r="AL26" s="1411"/>
      <c r="AM26" s="1408"/>
      <c r="AN26" s="1411"/>
      <c r="AO26" s="1408"/>
      <c r="AP26" s="1411"/>
      <c r="AQ26" s="1408"/>
      <c r="AR26" s="1411"/>
      <c r="AS26" s="1408"/>
      <c r="AT26" s="1411"/>
      <c r="AU26" s="126"/>
      <c r="AV26" s="126"/>
    </row>
    <row r="27" spans="1:52" ht="14.85" customHeight="1" x14ac:dyDescent="0.25">
      <c r="A27" s="231"/>
      <c r="B27" s="1397"/>
      <c r="C27" s="1400"/>
      <c r="D27" s="1400"/>
      <c r="E27" s="1400"/>
      <c r="F27" s="1403"/>
      <c r="G27" s="1406"/>
      <c r="H27" s="1406"/>
      <c r="I27" s="259" t="s">
        <v>499</v>
      </c>
      <c r="J27" s="260"/>
      <c r="K27" s="260"/>
      <c r="L27" s="261"/>
      <c r="M27" s="261"/>
      <c r="N27" s="261"/>
      <c r="O27" s="262">
        <v>0</v>
      </c>
      <c r="P27" s="260"/>
      <c r="Q27" s="1409"/>
      <c r="R27" s="1412"/>
      <c r="S27" s="1409"/>
      <c r="T27" s="1412"/>
      <c r="U27" s="1409"/>
      <c r="V27" s="1412"/>
      <c r="W27" s="1409"/>
      <c r="X27" s="1412"/>
      <c r="Y27" s="1409"/>
      <c r="Z27" s="1412"/>
      <c r="AA27" s="1409"/>
      <c r="AB27" s="1412"/>
      <c r="AC27" s="1409"/>
      <c r="AD27" s="1412"/>
      <c r="AE27" s="1409"/>
      <c r="AF27" s="1412"/>
      <c r="AG27" s="1409"/>
      <c r="AH27" s="1412"/>
      <c r="AI27" s="1409"/>
      <c r="AJ27" s="1412"/>
      <c r="AK27" s="1409"/>
      <c r="AL27" s="1412"/>
      <c r="AM27" s="1409"/>
      <c r="AN27" s="1412"/>
      <c r="AO27" s="1409"/>
      <c r="AP27" s="1412"/>
      <c r="AQ27" s="1409"/>
      <c r="AR27" s="1412"/>
      <c r="AS27" s="1409"/>
      <c r="AT27" s="1412"/>
      <c r="AU27" s="126"/>
      <c r="AV27" s="126"/>
    </row>
    <row r="28" spans="1:52" ht="14.85" customHeight="1" x14ac:dyDescent="0.25">
      <c r="A28" s="231"/>
      <c r="B28" s="1398"/>
      <c r="C28" s="1401"/>
      <c r="D28" s="1401"/>
      <c r="E28" s="1401"/>
      <c r="F28" s="1404"/>
      <c r="G28" s="1407"/>
      <c r="H28" s="1407"/>
      <c r="I28" s="259" t="s">
        <v>500</v>
      </c>
      <c r="J28" s="260"/>
      <c r="K28" s="260"/>
      <c r="L28" s="261"/>
      <c r="M28" s="261"/>
      <c r="N28" s="261"/>
      <c r="O28" s="262">
        <v>0</v>
      </c>
      <c r="P28" s="260"/>
      <c r="Q28" s="1410"/>
      <c r="R28" s="1413"/>
      <c r="S28" s="1410"/>
      <c r="T28" s="1413"/>
      <c r="U28" s="1410"/>
      <c r="V28" s="1413"/>
      <c r="W28" s="1410"/>
      <c r="X28" s="1413"/>
      <c r="Y28" s="1410"/>
      <c r="Z28" s="1413"/>
      <c r="AA28" s="1410"/>
      <c r="AB28" s="1413"/>
      <c r="AC28" s="1410"/>
      <c r="AD28" s="1413"/>
      <c r="AE28" s="1410"/>
      <c r="AF28" s="1413"/>
      <c r="AG28" s="1410"/>
      <c r="AH28" s="1413"/>
      <c r="AI28" s="1410"/>
      <c r="AJ28" s="1413"/>
      <c r="AK28" s="1410"/>
      <c r="AL28" s="1413"/>
      <c r="AM28" s="1410"/>
      <c r="AN28" s="1413"/>
      <c r="AO28" s="1410"/>
      <c r="AP28" s="1413"/>
      <c r="AQ28" s="1410"/>
      <c r="AR28" s="1413"/>
      <c r="AS28" s="1410"/>
      <c r="AT28" s="1413"/>
      <c r="AU28" s="126"/>
      <c r="AV28" s="126"/>
    </row>
    <row r="29" spans="1:52" ht="14.85" customHeight="1" x14ac:dyDescent="0.25">
      <c r="A29" s="231"/>
      <c r="B29" s="1396">
        <v>9</v>
      </c>
      <c r="C29" s="1399"/>
      <c r="D29" s="1399"/>
      <c r="E29" s="1399"/>
      <c r="F29" s="1402"/>
      <c r="G29" s="1405"/>
      <c r="H29" s="1405"/>
      <c r="I29" s="259" t="s">
        <v>498</v>
      </c>
      <c r="J29" s="260"/>
      <c r="K29" s="260"/>
      <c r="L29" s="261"/>
      <c r="M29" s="261"/>
      <c r="N29" s="261"/>
      <c r="O29" s="262">
        <v>0</v>
      </c>
      <c r="P29" s="260"/>
      <c r="Q29" s="1408"/>
      <c r="R29" s="1411"/>
      <c r="S29" s="1408"/>
      <c r="T29" s="1411"/>
      <c r="U29" s="1408"/>
      <c r="V29" s="1411"/>
      <c r="W29" s="1408"/>
      <c r="X29" s="1411"/>
      <c r="Y29" s="1408"/>
      <c r="Z29" s="1411"/>
      <c r="AA29" s="1408"/>
      <c r="AB29" s="1411"/>
      <c r="AC29" s="1408"/>
      <c r="AD29" s="1411"/>
      <c r="AE29" s="1408"/>
      <c r="AF29" s="1411"/>
      <c r="AG29" s="1408"/>
      <c r="AH29" s="1411"/>
      <c r="AI29" s="1408"/>
      <c r="AJ29" s="1411"/>
      <c r="AK29" s="1408"/>
      <c r="AL29" s="1411"/>
      <c r="AM29" s="1408"/>
      <c r="AN29" s="1411"/>
      <c r="AO29" s="1408"/>
      <c r="AP29" s="1411"/>
      <c r="AQ29" s="1408"/>
      <c r="AR29" s="1411"/>
      <c r="AS29" s="1408"/>
      <c r="AT29" s="1411"/>
      <c r="AU29" s="126"/>
      <c r="AV29" s="126"/>
    </row>
    <row r="30" spans="1:52" ht="14.85" customHeight="1" x14ac:dyDescent="0.25">
      <c r="A30" s="231"/>
      <c r="B30" s="1397"/>
      <c r="C30" s="1400"/>
      <c r="D30" s="1400"/>
      <c r="E30" s="1400"/>
      <c r="F30" s="1403"/>
      <c r="G30" s="1406"/>
      <c r="H30" s="1406"/>
      <c r="I30" s="259" t="s">
        <v>499</v>
      </c>
      <c r="J30" s="260"/>
      <c r="K30" s="260"/>
      <c r="L30" s="261"/>
      <c r="M30" s="261"/>
      <c r="N30" s="261"/>
      <c r="O30" s="262">
        <v>0</v>
      </c>
      <c r="P30" s="260"/>
      <c r="Q30" s="1409"/>
      <c r="R30" s="1412"/>
      <c r="S30" s="1409"/>
      <c r="T30" s="1412"/>
      <c r="U30" s="1409"/>
      <c r="V30" s="1412"/>
      <c r="W30" s="1409"/>
      <c r="X30" s="1412"/>
      <c r="Y30" s="1409"/>
      <c r="Z30" s="1412"/>
      <c r="AA30" s="1409"/>
      <c r="AB30" s="1412"/>
      <c r="AC30" s="1409"/>
      <c r="AD30" s="1412"/>
      <c r="AE30" s="1409"/>
      <c r="AF30" s="1412"/>
      <c r="AG30" s="1409"/>
      <c r="AH30" s="1412"/>
      <c r="AI30" s="1409"/>
      <c r="AJ30" s="1412"/>
      <c r="AK30" s="1409"/>
      <c r="AL30" s="1412"/>
      <c r="AM30" s="1409"/>
      <c r="AN30" s="1412"/>
      <c r="AO30" s="1409"/>
      <c r="AP30" s="1412"/>
      <c r="AQ30" s="1409"/>
      <c r="AR30" s="1412"/>
      <c r="AS30" s="1409"/>
      <c r="AT30" s="1412"/>
      <c r="AU30" s="126"/>
      <c r="AV30" s="126"/>
    </row>
    <row r="31" spans="1:52" ht="14.85" customHeight="1" x14ac:dyDescent="0.25">
      <c r="A31" s="231"/>
      <c r="B31" s="1398"/>
      <c r="C31" s="1401"/>
      <c r="D31" s="1401"/>
      <c r="E31" s="1401"/>
      <c r="F31" s="1404"/>
      <c r="G31" s="1407"/>
      <c r="H31" s="1407"/>
      <c r="I31" s="259" t="s">
        <v>500</v>
      </c>
      <c r="J31" s="260"/>
      <c r="K31" s="260"/>
      <c r="L31" s="261"/>
      <c r="M31" s="261"/>
      <c r="N31" s="261"/>
      <c r="O31" s="262">
        <v>0</v>
      </c>
      <c r="P31" s="260"/>
      <c r="Q31" s="1410"/>
      <c r="R31" s="1413"/>
      <c r="S31" s="1410"/>
      <c r="T31" s="1413"/>
      <c r="U31" s="1410"/>
      <c r="V31" s="1413"/>
      <c r="W31" s="1410"/>
      <c r="X31" s="1413"/>
      <c r="Y31" s="1410"/>
      <c r="Z31" s="1413"/>
      <c r="AA31" s="1410"/>
      <c r="AB31" s="1413"/>
      <c r="AC31" s="1410"/>
      <c r="AD31" s="1413"/>
      <c r="AE31" s="1410"/>
      <c r="AF31" s="1413"/>
      <c r="AG31" s="1410"/>
      <c r="AH31" s="1413"/>
      <c r="AI31" s="1410"/>
      <c r="AJ31" s="1413"/>
      <c r="AK31" s="1410"/>
      <c r="AL31" s="1413"/>
      <c r="AM31" s="1410"/>
      <c r="AN31" s="1413"/>
      <c r="AO31" s="1410"/>
      <c r="AP31" s="1413"/>
      <c r="AQ31" s="1410"/>
      <c r="AR31" s="1413"/>
      <c r="AS31" s="1410"/>
      <c r="AT31" s="1413"/>
      <c r="AU31" s="126"/>
      <c r="AV31" s="126"/>
    </row>
    <row r="32" spans="1:52" ht="14.85" customHeight="1" x14ac:dyDescent="0.25">
      <c r="A32" s="231"/>
      <c r="B32" s="1396">
        <v>10</v>
      </c>
      <c r="C32" s="1399"/>
      <c r="D32" s="1399"/>
      <c r="E32" s="1399"/>
      <c r="F32" s="1402"/>
      <c r="G32" s="1405"/>
      <c r="H32" s="1405"/>
      <c r="I32" s="259" t="s">
        <v>498</v>
      </c>
      <c r="J32" s="260"/>
      <c r="K32" s="260"/>
      <c r="L32" s="261"/>
      <c r="M32" s="261"/>
      <c r="N32" s="261"/>
      <c r="O32" s="262">
        <v>0</v>
      </c>
      <c r="P32" s="260"/>
      <c r="Q32" s="1408"/>
      <c r="R32" s="1411"/>
      <c r="S32" s="1408"/>
      <c r="T32" s="1411"/>
      <c r="U32" s="1408"/>
      <c r="V32" s="1411"/>
      <c r="W32" s="1408"/>
      <c r="X32" s="1411"/>
      <c r="Y32" s="1408"/>
      <c r="Z32" s="1411"/>
      <c r="AA32" s="1408"/>
      <c r="AB32" s="1411"/>
      <c r="AC32" s="1408"/>
      <c r="AD32" s="1411"/>
      <c r="AE32" s="1408"/>
      <c r="AF32" s="1411"/>
      <c r="AG32" s="1408"/>
      <c r="AH32" s="1411"/>
      <c r="AI32" s="1408"/>
      <c r="AJ32" s="1411"/>
      <c r="AK32" s="1408"/>
      <c r="AL32" s="1411"/>
      <c r="AM32" s="1408"/>
      <c r="AN32" s="1411"/>
      <c r="AO32" s="1408"/>
      <c r="AP32" s="1411"/>
      <c r="AQ32" s="1408"/>
      <c r="AR32" s="1411"/>
      <c r="AS32" s="1408"/>
      <c r="AT32" s="1411"/>
      <c r="AU32" s="126"/>
      <c r="AV32" s="126"/>
    </row>
    <row r="33" spans="1:48" ht="14.85" customHeight="1" x14ac:dyDescent="0.25">
      <c r="A33" s="231"/>
      <c r="B33" s="1397"/>
      <c r="C33" s="1400"/>
      <c r="D33" s="1400"/>
      <c r="E33" s="1400"/>
      <c r="F33" s="1403"/>
      <c r="G33" s="1406"/>
      <c r="H33" s="1406"/>
      <c r="I33" s="259" t="s">
        <v>499</v>
      </c>
      <c r="J33" s="260"/>
      <c r="K33" s="260"/>
      <c r="L33" s="261"/>
      <c r="M33" s="261"/>
      <c r="N33" s="261"/>
      <c r="O33" s="262">
        <v>0</v>
      </c>
      <c r="P33" s="260"/>
      <c r="Q33" s="1409"/>
      <c r="R33" s="1412"/>
      <c r="S33" s="1409"/>
      <c r="T33" s="1412"/>
      <c r="U33" s="1409"/>
      <c r="V33" s="1412"/>
      <c r="W33" s="1409"/>
      <c r="X33" s="1412"/>
      <c r="Y33" s="1409"/>
      <c r="Z33" s="1412"/>
      <c r="AA33" s="1409"/>
      <c r="AB33" s="1412"/>
      <c r="AC33" s="1409"/>
      <c r="AD33" s="1412"/>
      <c r="AE33" s="1409"/>
      <c r="AF33" s="1412"/>
      <c r="AG33" s="1409"/>
      <c r="AH33" s="1412"/>
      <c r="AI33" s="1409"/>
      <c r="AJ33" s="1412"/>
      <c r="AK33" s="1409"/>
      <c r="AL33" s="1412"/>
      <c r="AM33" s="1409"/>
      <c r="AN33" s="1412"/>
      <c r="AO33" s="1409"/>
      <c r="AP33" s="1412"/>
      <c r="AQ33" s="1409"/>
      <c r="AR33" s="1412"/>
      <c r="AS33" s="1409"/>
      <c r="AT33" s="1412"/>
      <c r="AU33" s="126"/>
      <c r="AV33" s="126"/>
    </row>
    <row r="34" spans="1:48" ht="14.85" customHeight="1" x14ac:dyDescent="0.25">
      <c r="A34" s="231"/>
      <c r="B34" s="1398"/>
      <c r="C34" s="1401"/>
      <c r="D34" s="1401"/>
      <c r="E34" s="1401"/>
      <c r="F34" s="1404"/>
      <c r="G34" s="1407"/>
      <c r="H34" s="1407"/>
      <c r="I34" s="259" t="s">
        <v>500</v>
      </c>
      <c r="J34" s="260"/>
      <c r="K34" s="260"/>
      <c r="L34" s="261"/>
      <c r="M34" s="261"/>
      <c r="N34" s="261"/>
      <c r="O34" s="262">
        <v>0</v>
      </c>
      <c r="P34" s="260"/>
      <c r="Q34" s="1410"/>
      <c r="R34" s="1413"/>
      <c r="S34" s="1410"/>
      <c r="T34" s="1413"/>
      <c r="U34" s="1410"/>
      <c r="V34" s="1413"/>
      <c r="W34" s="1410"/>
      <c r="X34" s="1413"/>
      <c r="Y34" s="1410"/>
      <c r="Z34" s="1413"/>
      <c r="AA34" s="1410"/>
      <c r="AB34" s="1413"/>
      <c r="AC34" s="1410"/>
      <c r="AD34" s="1413"/>
      <c r="AE34" s="1410"/>
      <c r="AF34" s="1413"/>
      <c r="AG34" s="1410"/>
      <c r="AH34" s="1413"/>
      <c r="AI34" s="1410"/>
      <c r="AJ34" s="1413"/>
      <c r="AK34" s="1410"/>
      <c r="AL34" s="1413"/>
      <c r="AM34" s="1410"/>
      <c r="AN34" s="1413"/>
      <c r="AO34" s="1410"/>
      <c r="AP34" s="1413"/>
      <c r="AQ34" s="1410"/>
      <c r="AR34" s="1413"/>
      <c r="AS34" s="1410"/>
      <c r="AT34" s="1413"/>
      <c r="AU34" s="126"/>
      <c r="AV34" s="126"/>
    </row>
    <row r="35" spans="1:48" ht="14.85" customHeight="1" x14ac:dyDescent="0.25">
      <c r="A35" s="231"/>
      <c r="B35" s="1396">
        <v>11</v>
      </c>
      <c r="C35" s="1399"/>
      <c r="D35" s="1399"/>
      <c r="E35" s="1399"/>
      <c r="F35" s="1402"/>
      <c r="G35" s="1405"/>
      <c r="H35" s="1405"/>
      <c r="I35" s="259" t="s">
        <v>498</v>
      </c>
      <c r="J35" s="260"/>
      <c r="K35" s="260"/>
      <c r="L35" s="261"/>
      <c r="M35" s="261"/>
      <c r="N35" s="261"/>
      <c r="O35" s="262">
        <v>0</v>
      </c>
      <c r="P35" s="260"/>
      <c r="Q35" s="1408"/>
      <c r="R35" s="1411"/>
      <c r="S35" s="1408"/>
      <c r="T35" s="1411"/>
      <c r="U35" s="1408"/>
      <c r="V35" s="1411"/>
      <c r="W35" s="1408"/>
      <c r="X35" s="1411"/>
      <c r="Y35" s="1408"/>
      <c r="Z35" s="1411"/>
      <c r="AA35" s="1408"/>
      <c r="AB35" s="1411"/>
      <c r="AC35" s="1408"/>
      <c r="AD35" s="1411"/>
      <c r="AE35" s="1408"/>
      <c r="AF35" s="1411"/>
      <c r="AG35" s="1408"/>
      <c r="AH35" s="1411"/>
      <c r="AI35" s="1408"/>
      <c r="AJ35" s="1411"/>
      <c r="AK35" s="1408"/>
      <c r="AL35" s="1411"/>
      <c r="AM35" s="1408"/>
      <c r="AN35" s="1411"/>
      <c r="AO35" s="1408"/>
      <c r="AP35" s="1411"/>
      <c r="AQ35" s="1408"/>
      <c r="AR35" s="1411"/>
      <c r="AS35" s="1408"/>
      <c r="AT35" s="1411"/>
      <c r="AU35" s="126"/>
      <c r="AV35" s="126"/>
    </row>
    <row r="36" spans="1:48" ht="14.85" customHeight="1" x14ac:dyDescent="0.25">
      <c r="A36" s="231"/>
      <c r="B36" s="1397"/>
      <c r="C36" s="1400"/>
      <c r="D36" s="1400"/>
      <c r="E36" s="1400"/>
      <c r="F36" s="1403"/>
      <c r="G36" s="1406"/>
      <c r="H36" s="1406"/>
      <c r="I36" s="259" t="s">
        <v>499</v>
      </c>
      <c r="J36" s="260"/>
      <c r="K36" s="260"/>
      <c r="L36" s="261"/>
      <c r="M36" s="261"/>
      <c r="N36" s="261"/>
      <c r="O36" s="262">
        <v>0</v>
      </c>
      <c r="P36" s="260"/>
      <c r="Q36" s="1409"/>
      <c r="R36" s="1412"/>
      <c r="S36" s="1409"/>
      <c r="T36" s="1412"/>
      <c r="U36" s="1409"/>
      <c r="V36" s="1412"/>
      <c r="W36" s="1409"/>
      <c r="X36" s="1412"/>
      <c r="Y36" s="1409"/>
      <c r="Z36" s="1412"/>
      <c r="AA36" s="1409"/>
      <c r="AB36" s="1412"/>
      <c r="AC36" s="1409"/>
      <c r="AD36" s="1412"/>
      <c r="AE36" s="1409"/>
      <c r="AF36" s="1412"/>
      <c r="AG36" s="1409"/>
      <c r="AH36" s="1412"/>
      <c r="AI36" s="1409"/>
      <c r="AJ36" s="1412"/>
      <c r="AK36" s="1409"/>
      <c r="AL36" s="1412"/>
      <c r="AM36" s="1409"/>
      <c r="AN36" s="1412"/>
      <c r="AO36" s="1409"/>
      <c r="AP36" s="1412"/>
      <c r="AQ36" s="1409"/>
      <c r="AR36" s="1412"/>
      <c r="AS36" s="1409"/>
      <c r="AT36" s="1412"/>
      <c r="AU36" s="126"/>
      <c r="AV36" s="126"/>
    </row>
    <row r="37" spans="1:48" ht="14.85" customHeight="1" x14ac:dyDescent="0.25">
      <c r="A37" s="231"/>
      <c r="B37" s="1398"/>
      <c r="C37" s="1401"/>
      <c r="D37" s="1401"/>
      <c r="E37" s="1401"/>
      <c r="F37" s="1404"/>
      <c r="G37" s="1407"/>
      <c r="H37" s="1407"/>
      <c r="I37" s="259" t="s">
        <v>500</v>
      </c>
      <c r="J37" s="260"/>
      <c r="K37" s="260"/>
      <c r="L37" s="261"/>
      <c r="M37" s="261"/>
      <c r="N37" s="261"/>
      <c r="O37" s="262">
        <v>0</v>
      </c>
      <c r="P37" s="260"/>
      <c r="Q37" s="1410"/>
      <c r="R37" s="1413"/>
      <c r="S37" s="1410"/>
      <c r="T37" s="1413"/>
      <c r="U37" s="1410"/>
      <c r="V37" s="1413"/>
      <c r="W37" s="1410"/>
      <c r="X37" s="1413"/>
      <c r="Y37" s="1410"/>
      <c r="Z37" s="1413"/>
      <c r="AA37" s="1410"/>
      <c r="AB37" s="1413"/>
      <c r="AC37" s="1410"/>
      <c r="AD37" s="1413"/>
      <c r="AE37" s="1410"/>
      <c r="AF37" s="1413"/>
      <c r="AG37" s="1410"/>
      <c r="AH37" s="1413"/>
      <c r="AI37" s="1410"/>
      <c r="AJ37" s="1413"/>
      <c r="AK37" s="1410"/>
      <c r="AL37" s="1413"/>
      <c r="AM37" s="1410"/>
      <c r="AN37" s="1413"/>
      <c r="AO37" s="1410"/>
      <c r="AP37" s="1413"/>
      <c r="AQ37" s="1410"/>
      <c r="AR37" s="1413"/>
      <c r="AS37" s="1410"/>
      <c r="AT37" s="1413"/>
      <c r="AU37" s="126"/>
      <c r="AV37" s="126"/>
    </row>
    <row r="38" spans="1:48" ht="14.85" customHeight="1" x14ac:dyDescent="0.25">
      <c r="A38" s="231"/>
      <c r="B38" s="1396">
        <v>12</v>
      </c>
      <c r="C38" s="1399"/>
      <c r="D38" s="1399"/>
      <c r="E38" s="1399"/>
      <c r="F38" s="1402"/>
      <c r="G38" s="1405"/>
      <c r="H38" s="1405"/>
      <c r="I38" s="259" t="s">
        <v>498</v>
      </c>
      <c r="J38" s="260"/>
      <c r="K38" s="260"/>
      <c r="L38" s="261"/>
      <c r="M38" s="261"/>
      <c r="N38" s="261"/>
      <c r="O38" s="262">
        <v>0</v>
      </c>
      <c r="P38" s="260"/>
      <c r="Q38" s="1408"/>
      <c r="R38" s="1411"/>
      <c r="S38" s="1408"/>
      <c r="T38" s="1411"/>
      <c r="U38" s="1408"/>
      <c r="V38" s="1411"/>
      <c r="W38" s="1408"/>
      <c r="X38" s="1411"/>
      <c r="Y38" s="1408"/>
      <c r="Z38" s="1411"/>
      <c r="AA38" s="1408"/>
      <c r="AB38" s="1411"/>
      <c r="AC38" s="1408"/>
      <c r="AD38" s="1411"/>
      <c r="AE38" s="1408"/>
      <c r="AF38" s="1411"/>
      <c r="AG38" s="1408"/>
      <c r="AH38" s="1411"/>
      <c r="AI38" s="1408"/>
      <c r="AJ38" s="1411"/>
      <c r="AK38" s="1408"/>
      <c r="AL38" s="1411"/>
      <c r="AM38" s="1408"/>
      <c r="AN38" s="1411"/>
      <c r="AO38" s="1408"/>
      <c r="AP38" s="1411"/>
      <c r="AQ38" s="1408"/>
      <c r="AR38" s="1411"/>
      <c r="AS38" s="1408"/>
      <c r="AT38" s="1411"/>
      <c r="AU38" s="126"/>
      <c r="AV38" s="126"/>
    </row>
    <row r="39" spans="1:48" ht="14.85" customHeight="1" x14ac:dyDescent="0.25">
      <c r="A39" s="231"/>
      <c r="B39" s="1397"/>
      <c r="C39" s="1400"/>
      <c r="D39" s="1400"/>
      <c r="E39" s="1400"/>
      <c r="F39" s="1403"/>
      <c r="G39" s="1406"/>
      <c r="H39" s="1406"/>
      <c r="I39" s="259" t="s">
        <v>499</v>
      </c>
      <c r="J39" s="260"/>
      <c r="K39" s="260"/>
      <c r="L39" s="261"/>
      <c r="M39" s="261"/>
      <c r="N39" s="261"/>
      <c r="O39" s="262">
        <v>0</v>
      </c>
      <c r="P39" s="260"/>
      <c r="Q39" s="1409"/>
      <c r="R39" s="1412"/>
      <c r="S39" s="1409"/>
      <c r="T39" s="1412"/>
      <c r="U39" s="1409"/>
      <c r="V39" s="1412"/>
      <c r="W39" s="1409"/>
      <c r="X39" s="1412"/>
      <c r="Y39" s="1409"/>
      <c r="Z39" s="1412"/>
      <c r="AA39" s="1409"/>
      <c r="AB39" s="1412"/>
      <c r="AC39" s="1409"/>
      <c r="AD39" s="1412"/>
      <c r="AE39" s="1409"/>
      <c r="AF39" s="1412"/>
      <c r="AG39" s="1409"/>
      <c r="AH39" s="1412"/>
      <c r="AI39" s="1409"/>
      <c r="AJ39" s="1412"/>
      <c r="AK39" s="1409"/>
      <c r="AL39" s="1412"/>
      <c r="AM39" s="1409"/>
      <c r="AN39" s="1412"/>
      <c r="AO39" s="1409"/>
      <c r="AP39" s="1412"/>
      <c r="AQ39" s="1409"/>
      <c r="AR39" s="1412"/>
      <c r="AS39" s="1409"/>
      <c r="AT39" s="1412"/>
      <c r="AU39" s="126"/>
      <c r="AV39" s="126"/>
    </row>
    <row r="40" spans="1:48" ht="14.85" customHeight="1" x14ac:dyDescent="0.25">
      <c r="A40" s="231"/>
      <c r="B40" s="1398"/>
      <c r="C40" s="1401"/>
      <c r="D40" s="1401"/>
      <c r="E40" s="1401"/>
      <c r="F40" s="1404"/>
      <c r="G40" s="1407"/>
      <c r="H40" s="1407"/>
      <c r="I40" s="259" t="s">
        <v>500</v>
      </c>
      <c r="J40" s="260"/>
      <c r="K40" s="260"/>
      <c r="L40" s="261"/>
      <c r="M40" s="261"/>
      <c r="N40" s="261"/>
      <c r="O40" s="262">
        <v>0</v>
      </c>
      <c r="P40" s="260"/>
      <c r="Q40" s="1410"/>
      <c r="R40" s="1413"/>
      <c r="S40" s="1410"/>
      <c r="T40" s="1413"/>
      <c r="U40" s="1410"/>
      <c r="V40" s="1413"/>
      <c r="W40" s="1410"/>
      <c r="X40" s="1413"/>
      <c r="Y40" s="1410"/>
      <c r="Z40" s="1413"/>
      <c r="AA40" s="1410"/>
      <c r="AB40" s="1413"/>
      <c r="AC40" s="1410"/>
      <c r="AD40" s="1413"/>
      <c r="AE40" s="1410"/>
      <c r="AF40" s="1413"/>
      <c r="AG40" s="1410"/>
      <c r="AH40" s="1413"/>
      <c r="AI40" s="1410"/>
      <c r="AJ40" s="1413"/>
      <c r="AK40" s="1410"/>
      <c r="AL40" s="1413"/>
      <c r="AM40" s="1410"/>
      <c r="AN40" s="1413"/>
      <c r="AO40" s="1410"/>
      <c r="AP40" s="1413"/>
      <c r="AQ40" s="1410"/>
      <c r="AR40" s="1413"/>
      <c r="AS40" s="1410"/>
      <c r="AT40" s="1413"/>
      <c r="AU40" s="126"/>
      <c r="AV40" s="126"/>
    </row>
    <row r="41" spans="1:48" ht="14.85" customHeight="1" x14ac:dyDescent="0.25">
      <c r="A41" s="231"/>
      <c r="B41" s="1396">
        <v>13</v>
      </c>
      <c r="C41" s="1399"/>
      <c r="D41" s="1399"/>
      <c r="E41" s="1399"/>
      <c r="F41" s="1402"/>
      <c r="G41" s="1405"/>
      <c r="H41" s="1405"/>
      <c r="I41" s="259" t="s">
        <v>498</v>
      </c>
      <c r="J41" s="260"/>
      <c r="K41" s="260"/>
      <c r="L41" s="261"/>
      <c r="M41" s="261"/>
      <c r="N41" s="261"/>
      <c r="O41" s="262">
        <v>0</v>
      </c>
      <c r="P41" s="260"/>
      <c r="Q41" s="1408"/>
      <c r="R41" s="1411"/>
      <c r="S41" s="1408"/>
      <c r="T41" s="1411"/>
      <c r="U41" s="1408"/>
      <c r="V41" s="1411"/>
      <c r="W41" s="1408"/>
      <c r="X41" s="1411"/>
      <c r="Y41" s="1408"/>
      <c r="Z41" s="1411"/>
      <c r="AA41" s="1408"/>
      <c r="AB41" s="1411"/>
      <c r="AC41" s="1408"/>
      <c r="AD41" s="1411"/>
      <c r="AE41" s="1408"/>
      <c r="AF41" s="1411"/>
      <c r="AG41" s="1408"/>
      <c r="AH41" s="1411"/>
      <c r="AI41" s="1408"/>
      <c r="AJ41" s="1411"/>
      <c r="AK41" s="1408"/>
      <c r="AL41" s="1411"/>
      <c r="AM41" s="1408"/>
      <c r="AN41" s="1411"/>
      <c r="AO41" s="1408"/>
      <c r="AP41" s="1411"/>
      <c r="AQ41" s="1408"/>
      <c r="AR41" s="1411"/>
      <c r="AS41" s="1408"/>
      <c r="AT41" s="1411"/>
      <c r="AU41" s="126"/>
      <c r="AV41" s="126"/>
    </row>
    <row r="42" spans="1:48" ht="14.85" customHeight="1" x14ac:dyDescent="0.25">
      <c r="A42" s="231"/>
      <c r="B42" s="1397"/>
      <c r="C42" s="1400"/>
      <c r="D42" s="1400"/>
      <c r="E42" s="1400"/>
      <c r="F42" s="1403"/>
      <c r="G42" s="1406"/>
      <c r="H42" s="1406"/>
      <c r="I42" s="259" t="s">
        <v>499</v>
      </c>
      <c r="J42" s="260"/>
      <c r="K42" s="260"/>
      <c r="L42" s="261"/>
      <c r="M42" s="261"/>
      <c r="N42" s="261"/>
      <c r="O42" s="262">
        <v>0</v>
      </c>
      <c r="P42" s="260"/>
      <c r="Q42" s="1409"/>
      <c r="R42" s="1412"/>
      <c r="S42" s="1409"/>
      <c r="T42" s="1412"/>
      <c r="U42" s="1409"/>
      <c r="V42" s="1412"/>
      <c r="W42" s="1409"/>
      <c r="X42" s="1412"/>
      <c r="Y42" s="1409"/>
      <c r="Z42" s="1412"/>
      <c r="AA42" s="1409"/>
      <c r="AB42" s="1412"/>
      <c r="AC42" s="1409"/>
      <c r="AD42" s="1412"/>
      <c r="AE42" s="1409"/>
      <c r="AF42" s="1412"/>
      <c r="AG42" s="1409"/>
      <c r="AH42" s="1412"/>
      <c r="AI42" s="1409"/>
      <c r="AJ42" s="1412"/>
      <c r="AK42" s="1409"/>
      <c r="AL42" s="1412"/>
      <c r="AM42" s="1409"/>
      <c r="AN42" s="1412"/>
      <c r="AO42" s="1409"/>
      <c r="AP42" s="1412"/>
      <c r="AQ42" s="1409"/>
      <c r="AR42" s="1412"/>
      <c r="AS42" s="1409"/>
      <c r="AT42" s="1412"/>
      <c r="AU42" s="126"/>
      <c r="AV42" s="126"/>
    </row>
    <row r="43" spans="1:48" ht="14.85" customHeight="1" x14ac:dyDescent="0.25">
      <c r="A43" s="231"/>
      <c r="B43" s="1398"/>
      <c r="C43" s="1401"/>
      <c r="D43" s="1401"/>
      <c r="E43" s="1401"/>
      <c r="F43" s="1404"/>
      <c r="G43" s="1407"/>
      <c r="H43" s="1407"/>
      <c r="I43" s="259" t="s">
        <v>500</v>
      </c>
      <c r="J43" s="260"/>
      <c r="K43" s="260"/>
      <c r="L43" s="261"/>
      <c r="M43" s="261"/>
      <c r="N43" s="261"/>
      <c r="O43" s="262">
        <v>0</v>
      </c>
      <c r="P43" s="260"/>
      <c r="Q43" s="1410"/>
      <c r="R43" s="1413"/>
      <c r="S43" s="1410"/>
      <c r="T43" s="1413"/>
      <c r="U43" s="1410"/>
      <c r="V43" s="1413"/>
      <c r="W43" s="1410"/>
      <c r="X43" s="1413"/>
      <c r="Y43" s="1410"/>
      <c r="Z43" s="1413"/>
      <c r="AA43" s="1410"/>
      <c r="AB43" s="1413"/>
      <c r="AC43" s="1410"/>
      <c r="AD43" s="1413"/>
      <c r="AE43" s="1410"/>
      <c r="AF43" s="1413"/>
      <c r="AG43" s="1410"/>
      <c r="AH43" s="1413"/>
      <c r="AI43" s="1410"/>
      <c r="AJ43" s="1413"/>
      <c r="AK43" s="1410"/>
      <c r="AL43" s="1413"/>
      <c r="AM43" s="1410"/>
      <c r="AN43" s="1413"/>
      <c r="AO43" s="1410"/>
      <c r="AP43" s="1413"/>
      <c r="AQ43" s="1410"/>
      <c r="AR43" s="1413"/>
      <c r="AS43" s="1410"/>
      <c r="AT43" s="1413"/>
      <c r="AU43" s="126"/>
      <c r="AV43" s="126"/>
    </row>
    <row r="44" spans="1:48" ht="14.85" customHeight="1" x14ac:dyDescent="0.25">
      <c r="A44" s="231"/>
      <c r="B44" s="1396">
        <v>14</v>
      </c>
      <c r="C44" s="1399"/>
      <c r="D44" s="1399"/>
      <c r="E44" s="1399"/>
      <c r="F44" s="1402"/>
      <c r="G44" s="1405"/>
      <c r="H44" s="1405"/>
      <c r="I44" s="259" t="s">
        <v>498</v>
      </c>
      <c r="J44" s="260"/>
      <c r="K44" s="260"/>
      <c r="L44" s="261"/>
      <c r="M44" s="261"/>
      <c r="N44" s="261"/>
      <c r="O44" s="262">
        <v>0</v>
      </c>
      <c r="P44" s="260"/>
      <c r="Q44" s="1408"/>
      <c r="R44" s="1411"/>
      <c r="S44" s="1408"/>
      <c r="T44" s="1411"/>
      <c r="U44" s="1408"/>
      <c r="V44" s="1411"/>
      <c r="W44" s="1408"/>
      <c r="X44" s="1411"/>
      <c r="Y44" s="1408"/>
      <c r="Z44" s="1411"/>
      <c r="AA44" s="1408"/>
      <c r="AB44" s="1411"/>
      <c r="AC44" s="1408"/>
      <c r="AD44" s="1411"/>
      <c r="AE44" s="1408"/>
      <c r="AF44" s="1411"/>
      <c r="AG44" s="1408"/>
      <c r="AH44" s="1411"/>
      <c r="AI44" s="1408"/>
      <c r="AJ44" s="1411"/>
      <c r="AK44" s="1408"/>
      <c r="AL44" s="1411"/>
      <c r="AM44" s="1408"/>
      <c r="AN44" s="1411"/>
      <c r="AO44" s="1408"/>
      <c r="AP44" s="1411"/>
      <c r="AQ44" s="1408"/>
      <c r="AR44" s="1411"/>
      <c r="AS44" s="1408"/>
      <c r="AT44" s="1411"/>
      <c r="AU44" s="126"/>
      <c r="AV44" s="126"/>
    </row>
    <row r="45" spans="1:48" ht="14.85" customHeight="1" x14ac:dyDescent="0.25">
      <c r="A45" s="231"/>
      <c r="B45" s="1397"/>
      <c r="C45" s="1400"/>
      <c r="D45" s="1400"/>
      <c r="E45" s="1400"/>
      <c r="F45" s="1403"/>
      <c r="G45" s="1406"/>
      <c r="H45" s="1406"/>
      <c r="I45" s="259" t="s">
        <v>499</v>
      </c>
      <c r="J45" s="260"/>
      <c r="K45" s="260"/>
      <c r="L45" s="261"/>
      <c r="M45" s="261"/>
      <c r="N45" s="261"/>
      <c r="O45" s="262">
        <v>0</v>
      </c>
      <c r="P45" s="260"/>
      <c r="Q45" s="1409"/>
      <c r="R45" s="1412"/>
      <c r="S45" s="1409"/>
      <c r="T45" s="1412"/>
      <c r="U45" s="1409"/>
      <c r="V45" s="1412"/>
      <c r="W45" s="1409"/>
      <c r="X45" s="1412"/>
      <c r="Y45" s="1409"/>
      <c r="Z45" s="1412"/>
      <c r="AA45" s="1409"/>
      <c r="AB45" s="1412"/>
      <c r="AC45" s="1409"/>
      <c r="AD45" s="1412"/>
      <c r="AE45" s="1409"/>
      <c r="AF45" s="1412"/>
      <c r="AG45" s="1409"/>
      <c r="AH45" s="1412"/>
      <c r="AI45" s="1409"/>
      <c r="AJ45" s="1412"/>
      <c r="AK45" s="1409"/>
      <c r="AL45" s="1412"/>
      <c r="AM45" s="1409"/>
      <c r="AN45" s="1412"/>
      <c r="AO45" s="1409"/>
      <c r="AP45" s="1412"/>
      <c r="AQ45" s="1409"/>
      <c r="AR45" s="1412"/>
      <c r="AS45" s="1409"/>
      <c r="AT45" s="1412"/>
      <c r="AU45" s="126"/>
      <c r="AV45" s="126"/>
    </row>
    <row r="46" spans="1:48" ht="14.85" customHeight="1" x14ac:dyDescent="0.25">
      <c r="A46" s="231"/>
      <c r="B46" s="1398"/>
      <c r="C46" s="1401"/>
      <c r="D46" s="1401"/>
      <c r="E46" s="1401"/>
      <c r="F46" s="1404"/>
      <c r="G46" s="1407"/>
      <c r="H46" s="1407"/>
      <c r="I46" s="259" t="s">
        <v>500</v>
      </c>
      <c r="J46" s="260"/>
      <c r="K46" s="260"/>
      <c r="L46" s="261"/>
      <c r="M46" s="261"/>
      <c r="N46" s="261"/>
      <c r="O46" s="262">
        <v>0</v>
      </c>
      <c r="P46" s="260"/>
      <c r="Q46" s="1410"/>
      <c r="R46" s="1413"/>
      <c r="S46" s="1410"/>
      <c r="T46" s="1413"/>
      <c r="U46" s="1410"/>
      <c r="V46" s="1413"/>
      <c r="W46" s="1410"/>
      <c r="X46" s="1413"/>
      <c r="Y46" s="1410"/>
      <c r="Z46" s="1413"/>
      <c r="AA46" s="1410"/>
      <c r="AB46" s="1413"/>
      <c r="AC46" s="1410"/>
      <c r="AD46" s="1413"/>
      <c r="AE46" s="1410"/>
      <c r="AF46" s="1413"/>
      <c r="AG46" s="1410"/>
      <c r="AH46" s="1413"/>
      <c r="AI46" s="1410"/>
      <c r="AJ46" s="1413"/>
      <c r="AK46" s="1410"/>
      <c r="AL46" s="1413"/>
      <c r="AM46" s="1410"/>
      <c r="AN46" s="1413"/>
      <c r="AO46" s="1410"/>
      <c r="AP46" s="1413"/>
      <c r="AQ46" s="1410"/>
      <c r="AR46" s="1413"/>
      <c r="AS46" s="1410"/>
      <c r="AT46" s="1413"/>
      <c r="AU46" s="126"/>
      <c r="AV46" s="126"/>
    </row>
    <row r="47" spans="1:48" ht="14.85" customHeight="1" x14ac:dyDescent="0.25">
      <c r="A47" s="231"/>
      <c r="B47" s="1396">
        <v>15</v>
      </c>
      <c r="C47" s="1399"/>
      <c r="D47" s="1399"/>
      <c r="E47" s="1399"/>
      <c r="F47" s="1402"/>
      <c r="G47" s="1405"/>
      <c r="H47" s="1405"/>
      <c r="I47" s="259" t="s">
        <v>498</v>
      </c>
      <c r="J47" s="260"/>
      <c r="K47" s="260"/>
      <c r="L47" s="261"/>
      <c r="M47" s="261"/>
      <c r="N47" s="261"/>
      <c r="O47" s="262">
        <v>0</v>
      </c>
      <c r="P47" s="260"/>
      <c r="Q47" s="1408"/>
      <c r="R47" s="1411"/>
      <c r="S47" s="1408"/>
      <c r="T47" s="1411"/>
      <c r="U47" s="1408"/>
      <c r="V47" s="1411"/>
      <c r="W47" s="1408"/>
      <c r="X47" s="1411"/>
      <c r="Y47" s="1408"/>
      <c r="Z47" s="1411"/>
      <c r="AA47" s="1408"/>
      <c r="AB47" s="1411"/>
      <c r="AC47" s="1408"/>
      <c r="AD47" s="1411"/>
      <c r="AE47" s="1408"/>
      <c r="AF47" s="1411"/>
      <c r="AG47" s="1408"/>
      <c r="AH47" s="1411"/>
      <c r="AI47" s="1408"/>
      <c r="AJ47" s="1411"/>
      <c r="AK47" s="1408"/>
      <c r="AL47" s="1411"/>
      <c r="AM47" s="1408"/>
      <c r="AN47" s="1411"/>
      <c r="AO47" s="1408"/>
      <c r="AP47" s="1411"/>
      <c r="AQ47" s="1408"/>
      <c r="AR47" s="1411"/>
      <c r="AS47" s="1408"/>
      <c r="AT47" s="1411"/>
      <c r="AU47" s="126"/>
      <c r="AV47" s="126"/>
    </row>
    <row r="48" spans="1:48" ht="14.85" customHeight="1" x14ac:dyDescent="0.25">
      <c r="A48" s="231"/>
      <c r="B48" s="1397"/>
      <c r="C48" s="1400"/>
      <c r="D48" s="1400"/>
      <c r="E48" s="1400"/>
      <c r="F48" s="1403"/>
      <c r="G48" s="1406"/>
      <c r="H48" s="1406"/>
      <c r="I48" s="259" t="s">
        <v>499</v>
      </c>
      <c r="J48" s="260"/>
      <c r="K48" s="260"/>
      <c r="L48" s="261"/>
      <c r="M48" s="261"/>
      <c r="N48" s="261"/>
      <c r="O48" s="262">
        <v>0</v>
      </c>
      <c r="P48" s="260"/>
      <c r="Q48" s="1409"/>
      <c r="R48" s="1412"/>
      <c r="S48" s="1409"/>
      <c r="T48" s="1412"/>
      <c r="U48" s="1409"/>
      <c r="V48" s="1412"/>
      <c r="W48" s="1409"/>
      <c r="X48" s="1412"/>
      <c r="Y48" s="1409"/>
      <c r="Z48" s="1412"/>
      <c r="AA48" s="1409"/>
      <c r="AB48" s="1412"/>
      <c r="AC48" s="1409"/>
      <c r="AD48" s="1412"/>
      <c r="AE48" s="1409"/>
      <c r="AF48" s="1412"/>
      <c r="AG48" s="1409"/>
      <c r="AH48" s="1412"/>
      <c r="AI48" s="1409"/>
      <c r="AJ48" s="1412"/>
      <c r="AK48" s="1409"/>
      <c r="AL48" s="1412"/>
      <c r="AM48" s="1409"/>
      <c r="AN48" s="1412"/>
      <c r="AO48" s="1409"/>
      <c r="AP48" s="1412"/>
      <c r="AQ48" s="1409"/>
      <c r="AR48" s="1412"/>
      <c r="AS48" s="1409"/>
      <c r="AT48" s="1412"/>
      <c r="AU48" s="126"/>
      <c r="AV48" s="126"/>
    </row>
    <row r="49" spans="1:48" ht="14.85" customHeight="1" x14ac:dyDescent="0.25">
      <c r="A49" s="231"/>
      <c r="B49" s="1398"/>
      <c r="C49" s="1401"/>
      <c r="D49" s="1401"/>
      <c r="E49" s="1401"/>
      <c r="F49" s="1404"/>
      <c r="G49" s="1407"/>
      <c r="H49" s="1407"/>
      <c r="I49" s="259" t="s">
        <v>500</v>
      </c>
      <c r="J49" s="260"/>
      <c r="K49" s="260"/>
      <c r="L49" s="261"/>
      <c r="M49" s="261"/>
      <c r="N49" s="261"/>
      <c r="O49" s="262">
        <v>0</v>
      </c>
      <c r="P49" s="260"/>
      <c r="Q49" s="1410"/>
      <c r="R49" s="1413"/>
      <c r="S49" s="1410"/>
      <c r="T49" s="1413"/>
      <c r="U49" s="1410"/>
      <c r="V49" s="1413"/>
      <c r="W49" s="1410"/>
      <c r="X49" s="1413"/>
      <c r="Y49" s="1410"/>
      <c r="Z49" s="1413"/>
      <c r="AA49" s="1410"/>
      <c r="AB49" s="1413"/>
      <c r="AC49" s="1410"/>
      <c r="AD49" s="1413"/>
      <c r="AE49" s="1410"/>
      <c r="AF49" s="1413"/>
      <c r="AG49" s="1410"/>
      <c r="AH49" s="1413"/>
      <c r="AI49" s="1410"/>
      <c r="AJ49" s="1413"/>
      <c r="AK49" s="1410"/>
      <c r="AL49" s="1413"/>
      <c r="AM49" s="1410"/>
      <c r="AN49" s="1413"/>
      <c r="AO49" s="1410"/>
      <c r="AP49" s="1413"/>
      <c r="AQ49" s="1410"/>
      <c r="AR49" s="1413"/>
      <c r="AS49" s="1410"/>
      <c r="AT49" s="1413"/>
      <c r="AU49" s="126"/>
      <c r="AV49" s="126"/>
    </row>
    <row r="50" spans="1:48" ht="14.85" customHeight="1" x14ac:dyDescent="0.25">
      <c r="A50" s="231"/>
      <c r="B50" s="1396">
        <v>16</v>
      </c>
      <c r="C50" s="1399"/>
      <c r="D50" s="1399"/>
      <c r="E50" s="1399"/>
      <c r="F50" s="1402"/>
      <c r="G50" s="1405"/>
      <c r="H50" s="1405"/>
      <c r="I50" s="259" t="s">
        <v>498</v>
      </c>
      <c r="J50" s="260"/>
      <c r="K50" s="260"/>
      <c r="L50" s="261"/>
      <c r="M50" s="261"/>
      <c r="N50" s="261"/>
      <c r="O50" s="262">
        <v>0</v>
      </c>
      <c r="P50" s="260"/>
      <c r="Q50" s="1408"/>
      <c r="R50" s="1411"/>
      <c r="S50" s="1408"/>
      <c r="T50" s="1411"/>
      <c r="U50" s="1408"/>
      <c r="V50" s="1411"/>
      <c r="W50" s="1408"/>
      <c r="X50" s="1411"/>
      <c r="Y50" s="1408"/>
      <c r="Z50" s="1411"/>
      <c r="AA50" s="1408"/>
      <c r="AB50" s="1411"/>
      <c r="AC50" s="1408"/>
      <c r="AD50" s="1411"/>
      <c r="AE50" s="1408"/>
      <c r="AF50" s="1411"/>
      <c r="AG50" s="1408"/>
      <c r="AH50" s="1411"/>
      <c r="AI50" s="1408"/>
      <c r="AJ50" s="1411"/>
      <c r="AK50" s="1408"/>
      <c r="AL50" s="1411"/>
      <c r="AM50" s="1408"/>
      <c r="AN50" s="1411"/>
      <c r="AO50" s="1408"/>
      <c r="AP50" s="1411"/>
      <c r="AQ50" s="1408"/>
      <c r="AR50" s="1411"/>
      <c r="AS50" s="1408"/>
      <c r="AT50" s="1411"/>
      <c r="AU50" s="126"/>
      <c r="AV50" s="126"/>
    </row>
    <row r="51" spans="1:48" ht="14.85" customHeight="1" x14ac:dyDescent="0.25">
      <c r="A51" s="231"/>
      <c r="B51" s="1397"/>
      <c r="C51" s="1400"/>
      <c r="D51" s="1400"/>
      <c r="E51" s="1400"/>
      <c r="F51" s="1403"/>
      <c r="G51" s="1406"/>
      <c r="H51" s="1406"/>
      <c r="I51" s="259" t="s">
        <v>499</v>
      </c>
      <c r="J51" s="260"/>
      <c r="K51" s="260"/>
      <c r="L51" s="261"/>
      <c r="M51" s="261"/>
      <c r="N51" s="261"/>
      <c r="O51" s="262">
        <v>0</v>
      </c>
      <c r="P51" s="260"/>
      <c r="Q51" s="1409"/>
      <c r="R51" s="1412"/>
      <c r="S51" s="1409"/>
      <c r="T51" s="1412"/>
      <c r="U51" s="1409"/>
      <c r="V51" s="1412"/>
      <c r="W51" s="1409"/>
      <c r="X51" s="1412"/>
      <c r="Y51" s="1409"/>
      <c r="Z51" s="1412"/>
      <c r="AA51" s="1409"/>
      <c r="AB51" s="1412"/>
      <c r="AC51" s="1409"/>
      <c r="AD51" s="1412"/>
      <c r="AE51" s="1409"/>
      <c r="AF51" s="1412"/>
      <c r="AG51" s="1409"/>
      <c r="AH51" s="1412"/>
      <c r="AI51" s="1409"/>
      <c r="AJ51" s="1412"/>
      <c r="AK51" s="1409"/>
      <c r="AL51" s="1412"/>
      <c r="AM51" s="1409"/>
      <c r="AN51" s="1412"/>
      <c r="AO51" s="1409"/>
      <c r="AP51" s="1412"/>
      <c r="AQ51" s="1409"/>
      <c r="AR51" s="1412"/>
      <c r="AS51" s="1409"/>
      <c r="AT51" s="1412"/>
      <c r="AU51" s="126"/>
      <c r="AV51" s="126"/>
    </row>
    <row r="52" spans="1:48" ht="14.85" customHeight="1" x14ac:dyDescent="0.25">
      <c r="A52" s="231"/>
      <c r="B52" s="1398"/>
      <c r="C52" s="1401"/>
      <c r="D52" s="1401"/>
      <c r="E52" s="1401"/>
      <c r="F52" s="1404"/>
      <c r="G52" s="1407"/>
      <c r="H52" s="1407"/>
      <c r="I52" s="259" t="s">
        <v>500</v>
      </c>
      <c r="J52" s="260"/>
      <c r="K52" s="260"/>
      <c r="L52" s="261"/>
      <c r="M52" s="261"/>
      <c r="N52" s="261"/>
      <c r="O52" s="262">
        <v>0</v>
      </c>
      <c r="P52" s="260"/>
      <c r="Q52" s="1410"/>
      <c r="R52" s="1413"/>
      <c r="S52" s="1410"/>
      <c r="T52" s="1413"/>
      <c r="U52" s="1410"/>
      <c r="V52" s="1413"/>
      <c r="W52" s="1410"/>
      <c r="X52" s="1413"/>
      <c r="Y52" s="1410"/>
      <c r="Z52" s="1413"/>
      <c r="AA52" s="1410"/>
      <c r="AB52" s="1413"/>
      <c r="AC52" s="1410"/>
      <c r="AD52" s="1413"/>
      <c r="AE52" s="1410"/>
      <c r="AF52" s="1413"/>
      <c r="AG52" s="1410"/>
      <c r="AH52" s="1413"/>
      <c r="AI52" s="1410"/>
      <c r="AJ52" s="1413"/>
      <c r="AK52" s="1410"/>
      <c r="AL52" s="1413"/>
      <c r="AM52" s="1410"/>
      <c r="AN52" s="1413"/>
      <c r="AO52" s="1410"/>
      <c r="AP52" s="1413"/>
      <c r="AQ52" s="1410"/>
      <c r="AR52" s="1413"/>
      <c r="AS52" s="1410"/>
      <c r="AT52" s="1413"/>
      <c r="AU52" s="126"/>
      <c r="AV52" s="126"/>
    </row>
    <row r="53" spans="1:48" ht="14.85" customHeight="1" x14ac:dyDescent="0.25">
      <c r="A53" s="231"/>
      <c r="B53" s="1396">
        <v>17</v>
      </c>
      <c r="C53" s="1399"/>
      <c r="D53" s="1399"/>
      <c r="E53" s="1399"/>
      <c r="F53" s="1402"/>
      <c r="G53" s="1405"/>
      <c r="H53" s="1405"/>
      <c r="I53" s="259" t="s">
        <v>498</v>
      </c>
      <c r="J53" s="260"/>
      <c r="K53" s="260"/>
      <c r="L53" s="261"/>
      <c r="M53" s="261"/>
      <c r="N53" s="261"/>
      <c r="O53" s="262">
        <v>0</v>
      </c>
      <c r="P53" s="260"/>
      <c r="Q53" s="1408"/>
      <c r="R53" s="1411"/>
      <c r="S53" s="1408"/>
      <c r="T53" s="1411"/>
      <c r="U53" s="1408"/>
      <c r="V53" s="1411"/>
      <c r="W53" s="1408"/>
      <c r="X53" s="1411"/>
      <c r="Y53" s="1408"/>
      <c r="Z53" s="1411"/>
      <c r="AA53" s="1408"/>
      <c r="AB53" s="1411"/>
      <c r="AC53" s="1408"/>
      <c r="AD53" s="1411"/>
      <c r="AE53" s="1408"/>
      <c r="AF53" s="1411"/>
      <c r="AG53" s="1408"/>
      <c r="AH53" s="1411"/>
      <c r="AI53" s="1408"/>
      <c r="AJ53" s="1411"/>
      <c r="AK53" s="1408"/>
      <c r="AL53" s="1411"/>
      <c r="AM53" s="1408"/>
      <c r="AN53" s="1411"/>
      <c r="AO53" s="1408"/>
      <c r="AP53" s="1411"/>
      <c r="AQ53" s="1408"/>
      <c r="AR53" s="1411"/>
      <c r="AS53" s="1408"/>
      <c r="AT53" s="1411"/>
      <c r="AU53" s="126"/>
      <c r="AV53" s="126"/>
    </row>
    <row r="54" spans="1:48" ht="14.85" customHeight="1" x14ac:dyDescent="0.25">
      <c r="A54" s="231"/>
      <c r="B54" s="1397"/>
      <c r="C54" s="1400"/>
      <c r="D54" s="1400"/>
      <c r="E54" s="1400"/>
      <c r="F54" s="1403"/>
      <c r="G54" s="1406"/>
      <c r="H54" s="1406"/>
      <c r="I54" s="259" t="s">
        <v>499</v>
      </c>
      <c r="J54" s="260"/>
      <c r="K54" s="260"/>
      <c r="L54" s="261"/>
      <c r="M54" s="261"/>
      <c r="N54" s="261"/>
      <c r="O54" s="262">
        <v>0</v>
      </c>
      <c r="P54" s="260"/>
      <c r="Q54" s="1409"/>
      <c r="R54" s="1412"/>
      <c r="S54" s="1409"/>
      <c r="T54" s="1412"/>
      <c r="U54" s="1409"/>
      <c r="V54" s="1412"/>
      <c r="W54" s="1409"/>
      <c r="X54" s="1412"/>
      <c r="Y54" s="1409"/>
      <c r="Z54" s="1412"/>
      <c r="AA54" s="1409"/>
      <c r="AB54" s="1412"/>
      <c r="AC54" s="1409"/>
      <c r="AD54" s="1412"/>
      <c r="AE54" s="1409"/>
      <c r="AF54" s="1412"/>
      <c r="AG54" s="1409"/>
      <c r="AH54" s="1412"/>
      <c r="AI54" s="1409"/>
      <c r="AJ54" s="1412"/>
      <c r="AK54" s="1409"/>
      <c r="AL54" s="1412"/>
      <c r="AM54" s="1409"/>
      <c r="AN54" s="1412"/>
      <c r="AO54" s="1409"/>
      <c r="AP54" s="1412"/>
      <c r="AQ54" s="1409"/>
      <c r="AR54" s="1412"/>
      <c r="AS54" s="1409"/>
      <c r="AT54" s="1412"/>
      <c r="AU54" s="126"/>
      <c r="AV54" s="126"/>
    </row>
    <row r="55" spans="1:48" ht="14.85" customHeight="1" x14ac:dyDescent="0.25">
      <c r="A55" s="231"/>
      <c r="B55" s="1398"/>
      <c r="C55" s="1401"/>
      <c r="D55" s="1401"/>
      <c r="E55" s="1401"/>
      <c r="F55" s="1404"/>
      <c r="G55" s="1407"/>
      <c r="H55" s="1407"/>
      <c r="I55" s="259" t="s">
        <v>500</v>
      </c>
      <c r="J55" s="260"/>
      <c r="K55" s="260"/>
      <c r="L55" s="261"/>
      <c r="M55" s="261"/>
      <c r="N55" s="261"/>
      <c r="O55" s="262">
        <v>0</v>
      </c>
      <c r="P55" s="260"/>
      <c r="Q55" s="1410"/>
      <c r="R55" s="1413"/>
      <c r="S55" s="1410"/>
      <c r="T55" s="1413"/>
      <c r="U55" s="1410"/>
      <c r="V55" s="1413"/>
      <c r="W55" s="1410"/>
      <c r="X55" s="1413"/>
      <c r="Y55" s="1410"/>
      <c r="Z55" s="1413"/>
      <c r="AA55" s="1410"/>
      <c r="AB55" s="1413"/>
      <c r="AC55" s="1410"/>
      <c r="AD55" s="1413"/>
      <c r="AE55" s="1410"/>
      <c r="AF55" s="1413"/>
      <c r="AG55" s="1410"/>
      <c r="AH55" s="1413"/>
      <c r="AI55" s="1410"/>
      <c r="AJ55" s="1413"/>
      <c r="AK55" s="1410"/>
      <c r="AL55" s="1413"/>
      <c r="AM55" s="1410"/>
      <c r="AN55" s="1413"/>
      <c r="AO55" s="1410"/>
      <c r="AP55" s="1413"/>
      <c r="AQ55" s="1410"/>
      <c r="AR55" s="1413"/>
      <c r="AS55" s="1410"/>
      <c r="AT55" s="1413"/>
      <c r="AU55" s="126"/>
      <c r="AV55" s="126"/>
    </row>
    <row r="56" spans="1:48" ht="14.85" customHeight="1" x14ac:dyDescent="0.25">
      <c r="A56" s="231"/>
      <c r="B56" s="1396">
        <v>18</v>
      </c>
      <c r="C56" s="1399"/>
      <c r="D56" s="1399"/>
      <c r="E56" s="1399"/>
      <c r="F56" s="1402"/>
      <c r="G56" s="1405"/>
      <c r="H56" s="1405"/>
      <c r="I56" s="259" t="s">
        <v>498</v>
      </c>
      <c r="J56" s="260"/>
      <c r="K56" s="260"/>
      <c r="L56" s="261"/>
      <c r="M56" s="261"/>
      <c r="N56" s="261"/>
      <c r="O56" s="262">
        <v>0</v>
      </c>
      <c r="P56" s="260"/>
      <c r="Q56" s="1408"/>
      <c r="R56" s="1411"/>
      <c r="S56" s="1408"/>
      <c r="T56" s="1411"/>
      <c r="U56" s="1408"/>
      <c r="V56" s="1411"/>
      <c r="W56" s="1408"/>
      <c r="X56" s="1411"/>
      <c r="Y56" s="1408"/>
      <c r="Z56" s="1411"/>
      <c r="AA56" s="1408"/>
      <c r="AB56" s="1411"/>
      <c r="AC56" s="1408"/>
      <c r="AD56" s="1411"/>
      <c r="AE56" s="1408"/>
      <c r="AF56" s="1411"/>
      <c r="AG56" s="1408"/>
      <c r="AH56" s="1411"/>
      <c r="AI56" s="1408"/>
      <c r="AJ56" s="1411"/>
      <c r="AK56" s="1408"/>
      <c r="AL56" s="1411"/>
      <c r="AM56" s="1408"/>
      <c r="AN56" s="1411"/>
      <c r="AO56" s="1408"/>
      <c r="AP56" s="1411"/>
      <c r="AQ56" s="1408"/>
      <c r="AR56" s="1411"/>
      <c r="AS56" s="1408"/>
      <c r="AT56" s="1411"/>
      <c r="AU56" s="126"/>
      <c r="AV56" s="126"/>
    </row>
    <row r="57" spans="1:48" ht="14.85" customHeight="1" x14ac:dyDescent="0.25">
      <c r="A57" s="231"/>
      <c r="B57" s="1397"/>
      <c r="C57" s="1400"/>
      <c r="D57" s="1400"/>
      <c r="E57" s="1400"/>
      <c r="F57" s="1403"/>
      <c r="G57" s="1406"/>
      <c r="H57" s="1406"/>
      <c r="I57" s="259" t="s">
        <v>499</v>
      </c>
      <c r="J57" s="260"/>
      <c r="K57" s="260"/>
      <c r="L57" s="261"/>
      <c r="M57" s="261"/>
      <c r="N57" s="261"/>
      <c r="O57" s="262">
        <v>0</v>
      </c>
      <c r="P57" s="260"/>
      <c r="Q57" s="1409"/>
      <c r="R57" s="1412"/>
      <c r="S57" s="1409"/>
      <c r="T57" s="1412"/>
      <c r="U57" s="1409"/>
      <c r="V57" s="1412"/>
      <c r="W57" s="1409"/>
      <c r="X57" s="1412"/>
      <c r="Y57" s="1409"/>
      <c r="Z57" s="1412"/>
      <c r="AA57" s="1409"/>
      <c r="AB57" s="1412"/>
      <c r="AC57" s="1409"/>
      <c r="AD57" s="1412"/>
      <c r="AE57" s="1409"/>
      <c r="AF57" s="1412"/>
      <c r="AG57" s="1409"/>
      <c r="AH57" s="1412"/>
      <c r="AI57" s="1409"/>
      <c r="AJ57" s="1412"/>
      <c r="AK57" s="1409"/>
      <c r="AL57" s="1412"/>
      <c r="AM57" s="1409"/>
      <c r="AN57" s="1412"/>
      <c r="AO57" s="1409"/>
      <c r="AP57" s="1412"/>
      <c r="AQ57" s="1409"/>
      <c r="AR57" s="1412"/>
      <c r="AS57" s="1409"/>
      <c r="AT57" s="1412"/>
      <c r="AU57" s="126"/>
      <c r="AV57" s="126"/>
    </row>
    <row r="58" spans="1:48" ht="14.85" customHeight="1" x14ac:dyDescent="0.25">
      <c r="A58" s="231"/>
      <c r="B58" s="1398"/>
      <c r="C58" s="1401"/>
      <c r="D58" s="1401"/>
      <c r="E58" s="1401"/>
      <c r="F58" s="1404"/>
      <c r="G58" s="1407"/>
      <c r="H58" s="1407"/>
      <c r="I58" s="259" t="s">
        <v>500</v>
      </c>
      <c r="J58" s="260"/>
      <c r="K58" s="260"/>
      <c r="L58" s="261"/>
      <c r="M58" s="261"/>
      <c r="N58" s="261"/>
      <c r="O58" s="262">
        <v>0</v>
      </c>
      <c r="P58" s="260"/>
      <c r="Q58" s="1410"/>
      <c r="R58" s="1413"/>
      <c r="S58" s="1410"/>
      <c r="T58" s="1413"/>
      <c r="U58" s="1410"/>
      <c r="V58" s="1413"/>
      <c r="W58" s="1410"/>
      <c r="X58" s="1413"/>
      <c r="Y58" s="1410"/>
      <c r="Z58" s="1413"/>
      <c r="AA58" s="1410"/>
      <c r="AB58" s="1413"/>
      <c r="AC58" s="1410"/>
      <c r="AD58" s="1413"/>
      <c r="AE58" s="1410"/>
      <c r="AF58" s="1413"/>
      <c r="AG58" s="1410"/>
      <c r="AH58" s="1413"/>
      <c r="AI58" s="1410"/>
      <c r="AJ58" s="1413"/>
      <c r="AK58" s="1410"/>
      <c r="AL58" s="1413"/>
      <c r="AM58" s="1410"/>
      <c r="AN58" s="1413"/>
      <c r="AO58" s="1410"/>
      <c r="AP58" s="1413"/>
      <c r="AQ58" s="1410"/>
      <c r="AR58" s="1413"/>
      <c r="AS58" s="1410"/>
      <c r="AT58" s="1413"/>
      <c r="AU58" s="126"/>
      <c r="AV58" s="126"/>
    </row>
    <row r="59" spans="1:48" ht="14.85" customHeight="1" x14ac:dyDescent="0.25">
      <c r="A59" s="231"/>
      <c r="B59" s="1396">
        <v>19</v>
      </c>
      <c r="C59" s="1399"/>
      <c r="D59" s="1399"/>
      <c r="E59" s="1399"/>
      <c r="F59" s="1402"/>
      <c r="G59" s="1405"/>
      <c r="H59" s="1405"/>
      <c r="I59" s="259" t="s">
        <v>498</v>
      </c>
      <c r="J59" s="260"/>
      <c r="K59" s="260"/>
      <c r="L59" s="261"/>
      <c r="M59" s="261"/>
      <c r="N59" s="261"/>
      <c r="O59" s="262">
        <v>0</v>
      </c>
      <c r="P59" s="260"/>
      <c r="Q59" s="1408"/>
      <c r="R59" s="1411"/>
      <c r="S59" s="1408"/>
      <c r="T59" s="1411"/>
      <c r="U59" s="1408"/>
      <c r="V59" s="1411"/>
      <c r="W59" s="1408"/>
      <c r="X59" s="1411"/>
      <c r="Y59" s="1408"/>
      <c r="Z59" s="1411"/>
      <c r="AA59" s="1408"/>
      <c r="AB59" s="1411"/>
      <c r="AC59" s="1408"/>
      <c r="AD59" s="1411"/>
      <c r="AE59" s="1408"/>
      <c r="AF59" s="1411"/>
      <c r="AG59" s="1408"/>
      <c r="AH59" s="1411"/>
      <c r="AI59" s="1408"/>
      <c r="AJ59" s="1411"/>
      <c r="AK59" s="1408"/>
      <c r="AL59" s="1411"/>
      <c r="AM59" s="1408"/>
      <c r="AN59" s="1411"/>
      <c r="AO59" s="1408"/>
      <c r="AP59" s="1411"/>
      <c r="AQ59" s="1408"/>
      <c r="AR59" s="1411"/>
      <c r="AS59" s="1408"/>
      <c r="AT59" s="1411"/>
      <c r="AU59" s="126"/>
      <c r="AV59" s="126"/>
    </row>
    <row r="60" spans="1:48" ht="14.85" customHeight="1" x14ac:dyDescent="0.25">
      <c r="A60" s="231"/>
      <c r="B60" s="1397"/>
      <c r="C60" s="1400"/>
      <c r="D60" s="1400"/>
      <c r="E60" s="1400"/>
      <c r="F60" s="1403"/>
      <c r="G60" s="1406"/>
      <c r="H60" s="1406"/>
      <c r="I60" s="259" t="s">
        <v>499</v>
      </c>
      <c r="J60" s="260"/>
      <c r="K60" s="260"/>
      <c r="L60" s="261"/>
      <c r="M60" s="261"/>
      <c r="N60" s="261"/>
      <c r="O60" s="262">
        <v>0</v>
      </c>
      <c r="P60" s="260"/>
      <c r="Q60" s="1409"/>
      <c r="R60" s="1412"/>
      <c r="S60" s="1409"/>
      <c r="T60" s="1412"/>
      <c r="U60" s="1409"/>
      <c r="V60" s="1412"/>
      <c r="W60" s="1409"/>
      <c r="X60" s="1412"/>
      <c r="Y60" s="1409"/>
      <c r="Z60" s="1412"/>
      <c r="AA60" s="1409"/>
      <c r="AB60" s="1412"/>
      <c r="AC60" s="1409"/>
      <c r="AD60" s="1412"/>
      <c r="AE60" s="1409"/>
      <c r="AF60" s="1412"/>
      <c r="AG60" s="1409"/>
      <c r="AH60" s="1412"/>
      <c r="AI60" s="1409"/>
      <c r="AJ60" s="1412"/>
      <c r="AK60" s="1409"/>
      <c r="AL60" s="1412"/>
      <c r="AM60" s="1409"/>
      <c r="AN60" s="1412"/>
      <c r="AO60" s="1409"/>
      <c r="AP60" s="1412"/>
      <c r="AQ60" s="1409"/>
      <c r="AR60" s="1412"/>
      <c r="AS60" s="1409"/>
      <c r="AT60" s="1412"/>
      <c r="AU60" s="126"/>
      <c r="AV60" s="126"/>
    </row>
    <row r="61" spans="1:48" ht="14.85" customHeight="1" x14ac:dyDescent="0.25">
      <c r="A61" s="231"/>
      <c r="B61" s="1398"/>
      <c r="C61" s="1401"/>
      <c r="D61" s="1401"/>
      <c r="E61" s="1401"/>
      <c r="F61" s="1404"/>
      <c r="G61" s="1407"/>
      <c r="H61" s="1407"/>
      <c r="I61" s="259" t="s">
        <v>500</v>
      </c>
      <c r="J61" s="260"/>
      <c r="K61" s="260"/>
      <c r="L61" s="261"/>
      <c r="M61" s="261"/>
      <c r="N61" s="261"/>
      <c r="O61" s="262">
        <v>0</v>
      </c>
      <c r="P61" s="260"/>
      <c r="Q61" s="1410"/>
      <c r="R61" s="1413"/>
      <c r="S61" s="1410"/>
      <c r="T61" s="1413"/>
      <c r="U61" s="1410"/>
      <c r="V61" s="1413"/>
      <c r="W61" s="1410"/>
      <c r="X61" s="1413"/>
      <c r="Y61" s="1410"/>
      <c r="Z61" s="1413"/>
      <c r="AA61" s="1410"/>
      <c r="AB61" s="1413"/>
      <c r="AC61" s="1410"/>
      <c r="AD61" s="1413"/>
      <c r="AE61" s="1410"/>
      <c r="AF61" s="1413"/>
      <c r="AG61" s="1410"/>
      <c r="AH61" s="1413"/>
      <c r="AI61" s="1410"/>
      <c r="AJ61" s="1413"/>
      <c r="AK61" s="1410"/>
      <c r="AL61" s="1413"/>
      <c r="AM61" s="1410"/>
      <c r="AN61" s="1413"/>
      <c r="AO61" s="1410"/>
      <c r="AP61" s="1413"/>
      <c r="AQ61" s="1410"/>
      <c r="AR61" s="1413"/>
      <c r="AS61" s="1410"/>
      <c r="AT61" s="1413"/>
      <c r="AU61" s="126"/>
      <c r="AV61" s="126"/>
    </row>
    <row r="62" spans="1:48" ht="14.85" customHeight="1" x14ac:dyDescent="0.25">
      <c r="A62" s="231"/>
      <c r="B62" s="1396">
        <v>20</v>
      </c>
      <c r="C62" s="1399"/>
      <c r="D62" s="1399"/>
      <c r="E62" s="1399"/>
      <c r="F62" s="1402"/>
      <c r="G62" s="1405"/>
      <c r="H62" s="1405"/>
      <c r="I62" s="259" t="s">
        <v>498</v>
      </c>
      <c r="J62" s="260"/>
      <c r="K62" s="260"/>
      <c r="L62" s="261"/>
      <c r="M62" s="261"/>
      <c r="N62" s="261"/>
      <c r="O62" s="262">
        <v>0</v>
      </c>
      <c r="P62" s="260"/>
      <c r="Q62" s="1408"/>
      <c r="R62" s="1411"/>
      <c r="S62" s="1408"/>
      <c r="T62" s="1411"/>
      <c r="U62" s="1408"/>
      <c r="V62" s="1411"/>
      <c r="W62" s="1408"/>
      <c r="X62" s="1411"/>
      <c r="Y62" s="1408"/>
      <c r="Z62" s="1411"/>
      <c r="AA62" s="1408"/>
      <c r="AB62" s="1411"/>
      <c r="AC62" s="1408"/>
      <c r="AD62" s="1411"/>
      <c r="AE62" s="1408"/>
      <c r="AF62" s="1411"/>
      <c r="AG62" s="1408"/>
      <c r="AH62" s="1411"/>
      <c r="AI62" s="1408"/>
      <c r="AJ62" s="1411"/>
      <c r="AK62" s="1408"/>
      <c r="AL62" s="1411"/>
      <c r="AM62" s="1408"/>
      <c r="AN62" s="1411"/>
      <c r="AO62" s="1408"/>
      <c r="AP62" s="1411"/>
      <c r="AQ62" s="1408"/>
      <c r="AR62" s="1411"/>
      <c r="AS62" s="1408"/>
      <c r="AT62" s="1411"/>
      <c r="AU62" s="126"/>
      <c r="AV62" s="126"/>
    </row>
    <row r="63" spans="1:48" ht="14.85" customHeight="1" x14ac:dyDescent="0.25">
      <c r="A63" s="231"/>
      <c r="B63" s="1397"/>
      <c r="C63" s="1400"/>
      <c r="D63" s="1400"/>
      <c r="E63" s="1400"/>
      <c r="F63" s="1403"/>
      <c r="G63" s="1406"/>
      <c r="H63" s="1406"/>
      <c r="I63" s="259" t="s">
        <v>499</v>
      </c>
      <c r="J63" s="260"/>
      <c r="K63" s="260"/>
      <c r="L63" s="261"/>
      <c r="M63" s="261"/>
      <c r="N63" s="261"/>
      <c r="O63" s="262">
        <v>0</v>
      </c>
      <c r="P63" s="260"/>
      <c r="Q63" s="1409"/>
      <c r="R63" s="1412"/>
      <c r="S63" s="1409"/>
      <c r="T63" s="1412"/>
      <c r="U63" s="1409"/>
      <c r="V63" s="1412"/>
      <c r="W63" s="1409"/>
      <c r="X63" s="1412"/>
      <c r="Y63" s="1409"/>
      <c r="Z63" s="1412"/>
      <c r="AA63" s="1409"/>
      <c r="AB63" s="1412"/>
      <c r="AC63" s="1409"/>
      <c r="AD63" s="1412"/>
      <c r="AE63" s="1409"/>
      <c r="AF63" s="1412"/>
      <c r="AG63" s="1409"/>
      <c r="AH63" s="1412"/>
      <c r="AI63" s="1409"/>
      <c r="AJ63" s="1412"/>
      <c r="AK63" s="1409"/>
      <c r="AL63" s="1412"/>
      <c r="AM63" s="1409"/>
      <c r="AN63" s="1412"/>
      <c r="AO63" s="1409"/>
      <c r="AP63" s="1412"/>
      <c r="AQ63" s="1409"/>
      <c r="AR63" s="1412"/>
      <c r="AS63" s="1409"/>
      <c r="AT63" s="1412"/>
      <c r="AU63" s="126"/>
      <c r="AV63" s="126"/>
    </row>
    <row r="64" spans="1:48" ht="14.85" customHeight="1" x14ac:dyDescent="0.25">
      <c r="A64" s="231"/>
      <c r="B64" s="1398"/>
      <c r="C64" s="1401"/>
      <c r="D64" s="1401"/>
      <c r="E64" s="1401"/>
      <c r="F64" s="1404"/>
      <c r="G64" s="1407"/>
      <c r="H64" s="1407"/>
      <c r="I64" s="259" t="s">
        <v>500</v>
      </c>
      <c r="J64" s="260"/>
      <c r="K64" s="260"/>
      <c r="L64" s="261"/>
      <c r="M64" s="261"/>
      <c r="N64" s="261"/>
      <c r="O64" s="262">
        <v>0</v>
      </c>
      <c r="P64" s="260"/>
      <c r="Q64" s="1410"/>
      <c r="R64" s="1413"/>
      <c r="S64" s="1410"/>
      <c r="T64" s="1413"/>
      <c r="U64" s="1410"/>
      <c r="V64" s="1413"/>
      <c r="W64" s="1410"/>
      <c r="X64" s="1413"/>
      <c r="Y64" s="1410"/>
      <c r="Z64" s="1413"/>
      <c r="AA64" s="1410"/>
      <c r="AB64" s="1413"/>
      <c r="AC64" s="1410"/>
      <c r="AD64" s="1413"/>
      <c r="AE64" s="1410"/>
      <c r="AF64" s="1413"/>
      <c r="AG64" s="1410"/>
      <c r="AH64" s="1413"/>
      <c r="AI64" s="1410"/>
      <c r="AJ64" s="1413"/>
      <c r="AK64" s="1410"/>
      <c r="AL64" s="1413"/>
      <c r="AM64" s="1410"/>
      <c r="AN64" s="1413"/>
      <c r="AO64" s="1410"/>
      <c r="AP64" s="1413"/>
      <c r="AQ64" s="1410"/>
      <c r="AR64" s="1413"/>
      <c r="AS64" s="1410"/>
      <c r="AT64" s="1413"/>
      <c r="AU64" s="126"/>
      <c r="AV64" s="126"/>
    </row>
    <row r="65" spans="1:48" ht="14.85" customHeight="1" x14ac:dyDescent="0.25">
      <c r="A65" s="231"/>
      <c r="B65" s="1396">
        <v>21</v>
      </c>
      <c r="C65" s="1399"/>
      <c r="D65" s="1399"/>
      <c r="E65" s="1399"/>
      <c r="F65" s="1402"/>
      <c r="G65" s="1405"/>
      <c r="H65" s="1405"/>
      <c r="I65" s="259" t="s">
        <v>498</v>
      </c>
      <c r="J65" s="260"/>
      <c r="K65" s="260"/>
      <c r="L65" s="261"/>
      <c r="M65" s="261"/>
      <c r="N65" s="261"/>
      <c r="O65" s="262">
        <v>0</v>
      </c>
      <c r="P65" s="260"/>
      <c r="Q65" s="1408"/>
      <c r="R65" s="1411"/>
      <c r="S65" s="1408"/>
      <c r="T65" s="1411"/>
      <c r="U65" s="1408"/>
      <c r="V65" s="1411"/>
      <c r="W65" s="1408"/>
      <c r="X65" s="1411"/>
      <c r="Y65" s="1408"/>
      <c r="Z65" s="1411"/>
      <c r="AA65" s="1408"/>
      <c r="AB65" s="1411"/>
      <c r="AC65" s="1408"/>
      <c r="AD65" s="1411"/>
      <c r="AE65" s="1408"/>
      <c r="AF65" s="1411"/>
      <c r="AG65" s="1408"/>
      <c r="AH65" s="1411"/>
      <c r="AI65" s="1408"/>
      <c r="AJ65" s="1411"/>
      <c r="AK65" s="1408"/>
      <c r="AL65" s="1411"/>
      <c r="AM65" s="1408"/>
      <c r="AN65" s="1411"/>
      <c r="AO65" s="1408"/>
      <c r="AP65" s="1411"/>
      <c r="AQ65" s="1408"/>
      <c r="AR65" s="1411"/>
      <c r="AS65" s="1408"/>
      <c r="AT65" s="1411"/>
      <c r="AU65" s="126"/>
      <c r="AV65" s="126"/>
    </row>
    <row r="66" spans="1:48" ht="14.85" customHeight="1" x14ac:dyDescent="0.25">
      <c r="A66" s="231"/>
      <c r="B66" s="1397"/>
      <c r="C66" s="1400"/>
      <c r="D66" s="1400"/>
      <c r="E66" s="1400"/>
      <c r="F66" s="1403"/>
      <c r="G66" s="1406"/>
      <c r="H66" s="1406"/>
      <c r="I66" s="259" t="s">
        <v>499</v>
      </c>
      <c r="J66" s="260"/>
      <c r="K66" s="260"/>
      <c r="L66" s="261"/>
      <c r="M66" s="261"/>
      <c r="N66" s="261"/>
      <c r="O66" s="262">
        <v>0</v>
      </c>
      <c r="P66" s="260"/>
      <c r="Q66" s="1409"/>
      <c r="R66" s="1412"/>
      <c r="S66" s="1409"/>
      <c r="T66" s="1412"/>
      <c r="U66" s="1409"/>
      <c r="V66" s="1412"/>
      <c r="W66" s="1409"/>
      <c r="X66" s="1412"/>
      <c r="Y66" s="1409"/>
      <c r="Z66" s="1412"/>
      <c r="AA66" s="1409"/>
      <c r="AB66" s="1412"/>
      <c r="AC66" s="1409"/>
      <c r="AD66" s="1412"/>
      <c r="AE66" s="1409"/>
      <c r="AF66" s="1412"/>
      <c r="AG66" s="1409"/>
      <c r="AH66" s="1412"/>
      <c r="AI66" s="1409"/>
      <c r="AJ66" s="1412"/>
      <c r="AK66" s="1409"/>
      <c r="AL66" s="1412"/>
      <c r="AM66" s="1409"/>
      <c r="AN66" s="1412"/>
      <c r="AO66" s="1409"/>
      <c r="AP66" s="1412"/>
      <c r="AQ66" s="1409"/>
      <c r="AR66" s="1412"/>
      <c r="AS66" s="1409"/>
      <c r="AT66" s="1412"/>
      <c r="AU66" s="126"/>
      <c r="AV66" s="126"/>
    </row>
    <row r="67" spans="1:48" ht="14.85" customHeight="1" x14ac:dyDescent="0.25">
      <c r="A67" s="231"/>
      <c r="B67" s="1398"/>
      <c r="C67" s="1401"/>
      <c r="D67" s="1401"/>
      <c r="E67" s="1401"/>
      <c r="F67" s="1404"/>
      <c r="G67" s="1407"/>
      <c r="H67" s="1407"/>
      <c r="I67" s="259" t="s">
        <v>500</v>
      </c>
      <c r="J67" s="260"/>
      <c r="K67" s="260"/>
      <c r="L67" s="261"/>
      <c r="M67" s="261"/>
      <c r="N67" s="261"/>
      <c r="O67" s="262">
        <v>0</v>
      </c>
      <c r="P67" s="260"/>
      <c r="Q67" s="1410"/>
      <c r="R67" s="1413"/>
      <c r="S67" s="1410"/>
      <c r="T67" s="1413"/>
      <c r="U67" s="1410"/>
      <c r="V67" s="1413"/>
      <c r="W67" s="1410"/>
      <c r="X67" s="1413"/>
      <c r="Y67" s="1410"/>
      <c r="Z67" s="1413"/>
      <c r="AA67" s="1410"/>
      <c r="AB67" s="1413"/>
      <c r="AC67" s="1410"/>
      <c r="AD67" s="1413"/>
      <c r="AE67" s="1410"/>
      <c r="AF67" s="1413"/>
      <c r="AG67" s="1410"/>
      <c r="AH67" s="1413"/>
      <c r="AI67" s="1410"/>
      <c r="AJ67" s="1413"/>
      <c r="AK67" s="1410"/>
      <c r="AL67" s="1413"/>
      <c r="AM67" s="1410"/>
      <c r="AN67" s="1413"/>
      <c r="AO67" s="1410"/>
      <c r="AP67" s="1413"/>
      <c r="AQ67" s="1410"/>
      <c r="AR67" s="1413"/>
      <c r="AS67" s="1410"/>
      <c r="AT67" s="1413"/>
      <c r="AU67" s="126"/>
      <c r="AV67" s="126"/>
    </row>
    <row r="68" spans="1:48" ht="14.85" customHeight="1" x14ac:dyDescent="0.25">
      <c r="A68" s="231"/>
      <c r="B68" s="1396">
        <v>22</v>
      </c>
      <c r="C68" s="1399"/>
      <c r="D68" s="1399"/>
      <c r="E68" s="1399"/>
      <c r="F68" s="1402"/>
      <c r="G68" s="1405"/>
      <c r="H68" s="1405"/>
      <c r="I68" s="259" t="s">
        <v>498</v>
      </c>
      <c r="J68" s="260"/>
      <c r="K68" s="260"/>
      <c r="L68" s="261"/>
      <c r="M68" s="261"/>
      <c r="N68" s="261"/>
      <c r="O68" s="262">
        <v>0</v>
      </c>
      <c r="P68" s="260"/>
      <c r="Q68" s="1408"/>
      <c r="R68" s="1411"/>
      <c r="S68" s="1408"/>
      <c r="T68" s="1411"/>
      <c r="U68" s="1408"/>
      <c r="V68" s="1411"/>
      <c r="W68" s="1408"/>
      <c r="X68" s="1411"/>
      <c r="Y68" s="1408"/>
      <c r="Z68" s="1411"/>
      <c r="AA68" s="1408"/>
      <c r="AB68" s="1411"/>
      <c r="AC68" s="1408"/>
      <c r="AD68" s="1411"/>
      <c r="AE68" s="1408"/>
      <c r="AF68" s="1411"/>
      <c r="AG68" s="1408"/>
      <c r="AH68" s="1411"/>
      <c r="AI68" s="1408"/>
      <c r="AJ68" s="1411"/>
      <c r="AK68" s="1408"/>
      <c r="AL68" s="1411"/>
      <c r="AM68" s="1408"/>
      <c r="AN68" s="1411"/>
      <c r="AO68" s="1408"/>
      <c r="AP68" s="1411"/>
      <c r="AQ68" s="1408"/>
      <c r="AR68" s="1411"/>
      <c r="AS68" s="1408"/>
      <c r="AT68" s="1411"/>
      <c r="AU68" s="126"/>
      <c r="AV68" s="126"/>
    </row>
    <row r="69" spans="1:48" ht="14.85" customHeight="1" x14ac:dyDescent="0.25">
      <c r="A69" s="231"/>
      <c r="B69" s="1397"/>
      <c r="C69" s="1400"/>
      <c r="D69" s="1400"/>
      <c r="E69" s="1400"/>
      <c r="F69" s="1403"/>
      <c r="G69" s="1406"/>
      <c r="H69" s="1406"/>
      <c r="I69" s="259" t="s">
        <v>499</v>
      </c>
      <c r="J69" s="260"/>
      <c r="K69" s="260"/>
      <c r="L69" s="261"/>
      <c r="M69" s="261"/>
      <c r="N69" s="261"/>
      <c r="O69" s="262">
        <v>0</v>
      </c>
      <c r="P69" s="260"/>
      <c r="Q69" s="1409"/>
      <c r="R69" s="1412"/>
      <c r="S69" s="1409"/>
      <c r="T69" s="1412"/>
      <c r="U69" s="1409"/>
      <c r="V69" s="1412"/>
      <c r="W69" s="1409"/>
      <c r="X69" s="1412"/>
      <c r="Y69" s="1409"/>
      <c r="Z69" s="1412"/>
      <c r="AA69" s="1409"/>
      <c r="AB69" s="1412"/>
      <c r="AC69" s="1409"/>
      <c r="AD69" s="1412"/>
      <c r="AE69" s="1409"/>
      <c r="AF69" s="1412"/>
      <c r="AG69" s="1409"/>
      <c r="AH69" s="1412"/>
      <c r="AI69" s="1409"/>
      <c r="AJ69" s="1412"/>
      <c r="AK69" s="1409"/>
      <c r="AL69" s="1412"/>
      <c r="AM69" s="1409"/>
      <c r="AN69" s="1412"/>
      <c r="AO69" s="1409"/>
      <c r="AP69" s="1412"/>
      <c r="AQ69" s="1409"/>
      <c r="AR69" s="1412"/>
      <c r="AS69" s="1409"/>
      <c r="AT69" s="1412"/>
      <c r="AU69" s="126"/>
      <c r="AV69" s="126"/>
    </row>
    <row r="70" spans="1:48" ht="14.85" customHeight="1" x14ac:dyDescent="0.25">
      <c r="A70" s="231"/>
      <c r="B70" s="1398"/>
      <c r="C70" s="1401"/>
      <c r="D70" s="1401"/>
      <c r="E70" s="1401"/>
      <c r="F70" s="1404"/>
      <c r="G70" s="1407"/>
      <c r="H70" s="1407"/>
      <c r="I70" s="259" t="s">
        <v>500</v>
      </c>
      <c r="J70" s="260"/>
      <c r="K70" s="260"/>
      <c r="L70" s="261"/>
      <c r="M70" s="261"/>
      <c r="N70" s="261"/>
      <c r="O70" s="262">
        <v>0</v>
      </c>
      <c r="P70" s="260"/>
      <c r="Q70" s="1410"/>
      <c r="R70" s="1413"/>
      <c r="S70" s="1410"/>
      <c r="T70" s="1413"/>
      <c r="U70" s="1410"/>
      <c r="V70" s="1413"/>
      <c r="W70" s="1410"/>
      <c r="X70" s="1413"/>
      <c r="Y70" s="1410"/>
      <c r="Z70" s="1413"/>
      <c r="AA70" s="1410"/>
      <c r="AB70" s="1413"/>
      <c r="AC70" s="1410"/>
      <c r="AD70" s="1413"/>
      <c r="AE70" s="1410"/>
      <c r="AF70" s="1413"/>
      <c r="AG70" s="1410"/>
      <c r="AH70" s="1413"/>
      <c r="AI70" s="1410"/>
      <c r="AJ70" s="1413"/>
      <c r="AK70" s="1410"/>
      <c r="AL70" s="1413"/>
      <c r="AM70" s="1410"/>
      <c r="AN70" s="1413"/>
      <c r="AO70" s="1410"/>
      <c r="AP70" s="1413"/>
      <c r="AQ70" s="1410"/>
      <c r="AR70" s="1413"/>
      <c r="AS70" s="1410"/>
      <c r="AT70" s="1413"/>
      <c r="AU70" s="126"/>
      <c r="AV70" s="126"/>
    </row>
    <row r="71" spans="1:48" ht="14.85" customHeight="1" x14ac:dyDescent="0.25">
      <c r="A71" s="231"/>
      <c r="B71" s="1396">
        <v>23</v>
      </c>
      <c r="C71" s="1399"/>
      <c r="D71" s="1399"/>
      <c r="E71" s="1399"/>
      <c r="F71" s="1402"/>
      <c r="G71" s="1405"/>
      <c r="H71" s="1405"/>
      <c r="I71" s="259" t="s">
        <v>498</v>
      </c>
      <c r="J71" s="260"/>
      <c r="K71" s="260"/>
      <c r="L71" s="261"/>
      <c r="M71" s="261"/>
      <c r="N71" s="261"/>
      <c r="O71" s="262">
        <v>0</v>
      </c>
      <c r="P71" s="260"/>
      <c r="Q71" s="1408"/>
      <c r="R71" s="1411"/>
      <c r="S71" s="1408"/>
      <c r="T71" s="1411"/>
      <c r="U71" s="1408"/>
      <c r="V71" s="1411"/>
      <c r="W71" s="1408"/>
      <c r="X71" s="1411"/>
      <c r="Y71" s="1408"/>
      <c r="Z71" s="1411"/>
      <c r="AA71" s="1408"/>
      <c r="AB71" s="1411"/>
      <c r="AC71" s="1408"/>
      <c r="AD71" s="1411"/>
      <c r="AE71" s="1408"/>
      <c r="AF71" s="1411"/>
      <c r="AG71" s="1408"/>
      <c r="AH71" s="1411"/>
      <c r="AI71" s="1408"/>
      <c r="AJ71" s="1411"/>
      <c r="AK71" s="1408"/>
      <c r="AL71" s="1411"/>
      <c r="AM71" s="1408"/>
      <c r="AN71" s="1411"/>
      <c r="AO71" s="1408"/>
      <c r="AP71" s="1411"/>
      <c r="AQ71" s="1408"/>
      <c r="AR71" s="1411"/>
      <c r="AS71" s="1408"/>
      <c r="AT71" s="1411"/>
      <c r="AU71" s="126"/>
      <c r="AV71" s="126"/>
    </row>
    <row r="72" spans="1:48" ht="14.85" customHeight="1" x14ac:dyDescent="0.25">
      <c r="A72" s="231"/>
      <c r="B72" s="1397"/>
      <c r="C72" s="1400"/>
      <c r="D72" s="1400"/>
      <c r="E72" s="1400"/>
      <c r="F72" s="1403"/>
      <c r="G72" s="1406"/>
      <c r="H72" s="1406"/>
      <c r="I72" s="259" t="s">
        <v>499</v>
      </c>
      <c r="J72" s="260"/>
      <c r="K72" s="260"/>
      <c r="L72" s="261"/>
      <c r="M72" s="261"/>
      <c r="N72" s="261"/>
      <c r="O72" s="262">
        <v>0</v>
      </c>
      <c r="P72" s="260"/>
      <c r="Q72" s="1409"/>
      <c r="R72" s="1412"/>
      <c r="S72" s="1409"/>
      <c r="T72" s="1412"/>
      <c r="U72" s="1409"/>
      <c r="V72" s="1412"/>
      <c r="W72" s="1409"/>
      <c r="X72" s="1412"/>
      <c r="Y72" s="1409"/>
      <c r="Z72" s="1412"/>
      <c r="AA72" s="1409"/>
      <c r="AB72" s="1412"/>
      <c r="AC72" s="1409"/>
      <c r="AD72" s="1412"/>
      <c r="AE72" s="1409"/>
      <c r="AF72" s="1412"/>
      <c r="AG72" s="1409"/>
      <c r="AH72" s="1412"/>
      <c r="AI72" s="1409"/>
      <c r="AJ72" s="1412"/>
      <c r="AK72" s="1409"/>
      <c r="AL72" s="1412"/>
      <c r="AM72" s="1409"/>
      <c r="AN72" s="1412"/>
      <c r="AO72" s="1409"/>
      <c r="AP72" s="1412"/>
      <c r="AQ72" s="1409"/>
      <c r="AR72" s="1412"/>
      <c r="AS72" s="1409"/>
      <c r="AT72" s="1412"/>
      <c r="AU72" s="126"/>
      <c r="AV72" s="126"/>
    </row>
    <row r="73" spans="1:48" ht="14.85" customHeight="1" x14ac:dyDescent="0.25">
      <c r="A73" s="231"/>
      <c r="B73" s="1398"/>
      <c r="C73" s="1401"/>
      <c r="D73" s="1401"/>
      <c r="E73" s="1401"/>
      <c r="F73" s="1404"/>
      <c r="G73" s="1407"/>
      <c r="H73" s="1407"/>
      <c r="I73" s="259" t="s">
        <v>500</v>
      </c>
      <c r="J73" s="260"/>
      <c r="K73" s="260"/>
      <c r="L73" s="261"/>
      <c r="M73" s="261"/>
      <c r="N73" s="261"/>
      <c r="O73" s="262">
        <v>0</v>
      </c>
      <c r="P73" s="260"/>
      <c r="Q73" s="1410"/>
      <c r="R73" s="1413"/>
      <c r="S73" s="1410"/>
      <c r="T73" s="1413"/>
      <c r="U73" s="1410"/>
      <c r="V73" s="1413"/>
      <c r="W73" s="1410"/>
      <c r="X73" s="1413"/>
      <c r="Y73" s="1410"/>
      <c r="Z73" s="1413"/>
      <c r="AA73" s="1410"/>
      <c r="AB73" s="1413"/>
      <c r="AC73" s="1410"/>
      <c r="AD73" s="1413"/>
      <c r="AE73" s="1410"/>
      <c r="AF73" s="1413"/>
      <c r="AG73" s="1410"/>
      <c r="AH73" s="1413"/>
      <c r="AI73" s="1410"/>
      <c r="AJ73" s="1413"/>
      <c r="AK73" s="1410"/>
      <c r="AL73" s="1413"/>
      <c r="AM73" s="1410"/>
      <c r="AN73" s="1413"/>
      <c r="AO73" s="1410"/>
      <c r="AP73" s="1413"/>
      <c r="AQ73" s="1410"/>
      <c r="AR73" s="1413"/>
      <c r="AS73" s="1410"/>
      <c r="AT73" s="1413"/>
      <c r="AU73" s="126"/>
      <c r="AV73" s="126"/>
    </row>
    <row r="74" spans="1:48" ht="14.85" customHeight="1" x14ac:dyDescent="0.25">
      <c r="A74" s="231"/>
      <c r="B74" s="1396">
        <v>24</v>
      </c>
      <c r="C74" s="1399"/>
      <c r="D74" s="1399"/>
      <c r="E74" s="1399"/>
      <c r="F74" s="1402"/>
      <c r="G74" s="1405"/>
      <c r="H74" s="1405"/>
      <c r="I74" s="259" t="s">
        <v>498</v>
      </c>
      <c r="J74" s="260"/>
      <c r="K74" s="260"/>
      <c r="L74" s="261"/>
      <c r="M74" s="261"/>
      <c r="N74" s="261"/>
      <c r="O74" s="262">
        <v>0</v>
      </c>
      <c r="P74" s="260"/>
      <c r="Q74" s="1408"/>
      <c r="R74" s="1411"/>
      <c r="S74" s="1408"/>
      <c r="T74" s="1411"/>
      <c r="U74" s="1408"/>
      <c r="V74" s="1411"/>
      <c r="W74" s="1408"/>
      <c r="X74" s="1411"/>
      <c r="Y74" s="1408"/>
      <c r="Z74" s="1411"/>
      <c r="AA74" s="1408"/>
      <c r="AB74" s="1411"/>
      <c r="AC74" s="1408"/>
      <c r="AD74" s="1411"/>
      <c r="AE74" s="1408"/>
      <c r="AF74" s="1411"/>
      <c r="AG74" s="1408"/>
      <c r="AH74" s="1411"/>
      <c r="AI74" s="1408"/>
      <c r="AJ74" s="1411"/>
      <c r="AK74" s="1408"/>
      <c r="AL74" s="1411"/>
      <c r="AM74" s="1408"/>
      <c r="AN74" s="1411"/>
      <c r="AO74" s="1408"/>
      <c r="AP74" s="1411"/>
      <c r="AQ74" s="1408"/>
      <c r="AR74" s="1411"/>
      <c r="AS74" s="1408"/>
      <c r="AT74" s="1411"/>
      <c r="AU74" s="126"/>
      <c r="AV74" s="126"/>
    </row>
    <row r="75" spans="1:48" ht="14.85" customHeight="1" x14ac:dyDescent="0.25">
      <c r="A75" s="231"/>
      <c r="B75" s="1397"/>
      <c r="C75" s="1400"/>
      <c r="D75" s="1400"/>
      <c r="E75" s="1400"/>
      <c r="F75" s="1403"/>
      <c r="G75" s="1406"/>
      <c r="H75" s="1406"/>
      <c r="I75" s="259" t="s">
        <v>499</v>
      </c>
      <c r="J75" s="260"/>
      <c r="K75" s="260"/>
      <c r="L75" s="261"/>
      <c r="M75" s="261"/>
      <c r="N75" s="261"/>
      <c r="O75" s="262">
        <v>0</v>
      </c>
      <c r="P75" s="260"/>
      <c r="Q75" s="1409"/>
      <c r="R75" s="1412"/>
      <c r="S75" s="1409"/>
      <c r="T75" s="1412"/>
      <c r="U75" s="1409"/>
      <c r="V75" s="1412"/>
      <c r="W75" s="1409"/>
      <c r="X75" s="1412"/>
      <c r="Y75" s="1409"/>
      <c r="Z75" s="1412"/>
      <c r="AA75" s="1409"/>
      <c r="AB75" s="1412"/>
      <c r="AC75" s="1409"/>
      <c r="AD75" s="1412"/>
      <c r="AE75" s="1409"/>
      <c r="AF75" s="1412"/>
      <c r="AG75" s="1409"/>
      <c r="AH75" s="1412"/>
      <c r="AI75" s="1409"/>
      <c r="AJ75" s="1412"/>
      <c r="AK75" s="1409"/>
      <c r="AL75" s="1412"/>
      <c r="AM75" s="1409"/>
      <c r="AN75" s="1412"/>
      <c r="AO75" s="1409"/>
      <c r="AP75" s="1412"/>
      <c r="AQ75" s="1409"/>
      <c r="AR75" s="1412"/>
      <c r="AS75" s="1409"/>
      <c r="AT75" s="1412"/>
      <c r="AU75" s="126"/>
      <c r="AV75" s="126"/>
    </row>
    <row r="76" spans="1:48" ht="14.85" customHeight="1" x14ac:dyDescent="0.25">
      <c r="A76" s="231"/>
      <c r="B76" s="1398"/>
      <c r="C76" s="1401"/>
      <c r="D76" s="1401"/>
      <c r="E76" s="1401"/>
      <c r="F76" s="1404"/>
      <c r="G76" s="1407"/>
      <c r="H76" s="1407"/>
      <c r="I76" s="259" t="s">
        <v>500</v>
      </c>
      <c r="J76" s="260"/>
      <c r="K76" s="260"/>
      <c r="L76" s="261"/>
      <c r="M76" s="261"/>
      <c r="N76" s="261"/>
      <c r="O76" s="262">
        <v>0</v>
      </c>
      <c r="P76" s="260"/>
      <c r="Q76" s="1410"/>
      <c r="R76" s="1413"/>
      <c r="S76" s="1410"/>
      <c r="T76" s="1413"/>
      <c r="U76" s="1410"/>
      <c r="V76" s="1413"/>
      <c r="W76" s="1410"/>
      <c r="X76" s="1413"/>
      <c r="Y76" s="1410"/>
      <c r="Z76" s="1413"/>
      <c r="AA76" s="1410"/>
      <c r="AB76" s="1413"/>
      <c r="AC76" s="1410"/>
      <c r="AD76" s="1413"/>
      <c r="AE76" s="1410"/>
      <c r="AF76" s="1413"/>
      <c r="AG76" s="1410"/>
      <c r="AH76" s="1413"/>
      <c r="AI76" s="1410"/>
      <c r="AJ76" s="1413"/>
      <c r="AK76" s="1410"/>
      <c r="AL76" s="1413"/>
      <c r="AM76" s="1410"/>
      <c r="AN76" s="1413"/>
      <c r="AO76" s="1410"/>
      <c r="AP76" s="1413"/>
      <c r="AQ76" s="1410"/>
      <c r="AR76" s="1413"/>
      <c r="AS76" s="1410"/>
      <c r="AT76" s="1413"/>
      <c r="AU76" s="126"/>
      <c r="AV76" s="126"/>
    </row>
    <row r="77" spans="1:48" ht="14.85" customHeight="1" x14ac:dyDescent="0.25">
      <c r="A77" s="231"/>
      <c r="B77" s="1396">
        <v>25</v>
      </c>
      <c r="C77" s="1399"/>
      <c r="D77" s="1399"/>
      <c r="E77" s="1399"/>
      <c r="F77" s="1402"/>
      <c r="G77" s="1405"/>
      <c r="H77" s="1405"/>
      <c r="I77" s="259" t="s">
        <v>498</v>
      </c>
      <c r="J77" s="260"/>
      <c r="K77" s="260"/>
      <c r="L77" s="261"/>
      <c r="M77" s="261"/>
      <c r="N77" s="261"/>
      <c r="O77" s="262">
        <v>0</v>
      </c>
      <c r="P77" s="260"/>
      <c r="Q77" s="1408"/>
      <c r="R77" s="1411"/>
      <c r="S77" s="1408"/>
      <c r="T77" s="1411"/>
      <c r="U77" s="1408"/>
      <c r="V77" s="1411"/>
      <c r="W77" s="1408"/>
      <c r="X77" s="1411"/>
      <c r="Y77" s="1408"/>
      <c r="Z77" s="1411"/>
      <c r="AA77" s="1408"/>
      <c r="AB77" s="1411"/>
      <c r="AC77" s="1408"/>
      <c r="AD77" s="1411"/>
      <c r="AE77" s="1408"/>
      <c r="AF77" s="1411"/>
      <c r="AG77" s="1408"/>
      <c r="AH77" s="1411"/>
      <c r="AI77" s="1408"/>
      <c r="AJ77" s="1411"/>
      <c r="AK77" s="1408"/>
      <c r="AL77" s="1411"/>
      <c r="AM77" s="1408"/>
      <c r="AN77" s="1411"/>
      <c r="AO77" s="1408"/>
      <c r="AP77" s="1411"/>
      <c r="AQ77" s="1408"/>
      <c r="AR77" s="1411"/>
      <c r="AS77" s="1408"/>
      <c r="AT77" s="1411"/>
      <c r="AU77" s="126"/>
      <c r="AV77" s="126"/>
    </row>
    <row r="78" spans="1:48" ht="14.85" customHeight="1" x14ac:dyDescent="0.25">
      <c r="A78" s="231"/>
      <c r="B78" s="1397"/>
      <c r="C78" s="1400"/>
      <c r="D78" s="1400"/>
      <c r="E78" s="1400"/>
      <c r="F78" s="1403"/>
      <c r="G78" s="1406"/>
      <c r="H78" s="1406"/>
      <c r="I78" s="259" t="s">
        <v>499</v>
      </c>
      <c r="J78" s="260"/>
      <c r="K78" s="260"/>
      <c r="L78" s="261"/>
      <c r="M78" s="261"/>
      <c r="N78" s="261"/>
      <c r="O78" s="262">
        <v>0</v>
      </c>
      <c r="P78" s="260"/>
      <c r="Q78" s="1409"/>
      <c r="R78" s="1412"/>
      <c r="S78" s="1409"/>
      <c r="T78" s="1412"/>
      <c r="U78" s="1409"/>
      <c r="V78" s="1412"/>
      <c r="W78" s="1409"/>
      <c r="X78" s="1412"/>
      <c r="Y78" s="1409"/>
      <c r="Z78" s="1412"/>
      <c r="AA78" s="1409"/>
      <c r="AB78" s="1412"/>
      <c r="AC78" s="1409"/>
      <c r="AD78" s="1412"/>
      <c r="AE78" s="1409"/>
      <c r="AF78" s="1412"/>
      <c r="AG78" s="1409"/>
      <c r="AH78" s="1412"/>
      <c r="AI78" s="1409"/>
      <c r="AJ78" s="1412"/>
      <c r="AK78" s="1409"/>
      <c r="AL78" s="1412"/>
      <c r="AM78" s="1409"/>
      <c r="AN78" s="1412"/>
      <c r="AO78" s="1409"/>
      <c r="AP78" s="1412"/>
      <c r="AQ78" s="1409"/>
      <c r="AR78" s="1412"/>
      <c r="AS78" s="1409"/>
      <c r="AT78" s="1412"/>
      <c r="AU78" s="126"/>
      <c r="AV78" s="126"/>
    </row>
    <row r="79" spans="1:48" ht="14.85" customHeight="1" x14ac:dyDescent="0.25">
      <c r="A79" s="231"/>
      <c r="B79" s="1398"/>
      <c r="C79" s="1401"/>
      <c r="D79" s="1401"/>
      <c r="E79" s="1401"/>
      <c r="F79" s="1404"/>
      <c r="G79" s="1407"/>
      <c r="H79" s="1407"/>
      <c r="I79" s="259" t="s">
        <v>500</v>
      </c>
      <c r="J79" s="260"/>
      <c r="K79" s="260"/>
      <c r="L79" s="261"/>
      <c r="M79" s="261"/>
      <c r="N79" s="261"/>
      <c r="O79" s="262">
        <v>0</v>
      </c>
      <c r="P79" s="260"/>
      <c r="Q79" s="1410"/>
      <c r="R79" s="1413"/>
      <c r="S79" s="1410"/>
      <c r="T79" s="1413"/>
      <c r="U79" s="1410"/>
      <c r="V79" s="1413"/>
      <c r="W79" s="1410"/>
      <c r="X79" s="1413"/>
      <c r="Y79" s="1410"/>
      <c r="Z79" s="1413"/>
      <c r="AA79" s="1410"/>
      <c r="AB79" s="1413"/>
      <c r="AC79" s="1410"/>
      <c r="AD79" s="1413"/>
      <c r="AE79" s="1410"/>
      <c r="AF79" s="1413"/>
      <c r="AG79" s="1410"/>
      <c r="AH79" s="1413"/>
      <c r="AI79" s="1410"/>
      <c r="AJ79" s="1413"/>
      <c r="AK79" s="1410"/>
      <c r="AL79" s="1413"/>
      <c r="AM79" s="1410"/>
      <c r="AN79" s="1413"/>
      <c r="AO79" s="1410"/>
      <c r="AP79" s="1413"/>
      <c r="AQ79" s="1410"/>
      <c r="AR79" s="1413"/>
      <c r="AS79" s="1410"/>
      <c r="AT79" s="1413"/>
      <c r="AU79" s="126"/>
      <c r="AV79" s="126"/>
    </row>
    <row r="80" spans="1:48" ht="14.85" customHeight="1" x14ac:dyDescent="0.25">
      <c r="A80" s="231"/>
      <c r="B80" s="1396">
        <v>26</v>
      </c>
      <c r="C80" s="1399"/>
      <c r="D80" s="1399"/>
      <c r="E80" s="1399"/>
      <c r="F80" s="1402"/>
      <c r="G80" s="1405"/>
      <c r="H80" s="1405"/>
      <c r="I80" s="259" t="s">
        <v>498</v>
      </c>
      <c r="J80" s="260"/>
      <c r="K80" s="260"/>
      <c r="L80" s="261"/>
      <c r="M80" s="261"/>
      <c r="N80" s="261"/>
      <c r="O80" s="262">
        <v>0</v>
      </c>
      <c r="P80" s="260"/>
      <c r="Q80" s="1408"/>
      <c r="R80" s="1411"/>
      <c r="S80" s="1408"/>
      <c r="T80" s="1411"/>
      <c r="U80" s="1408"/>
      <c r="V80" s="1411"/>
      <c r="W80" s="1408"/>
      <c r="X80" s="1411"/>
      <c r="Y80" s="1408"/>
      <c r="Z80" s="1411"/>
      <c r="AA80" s="1408"/>
      <c r="AB80" s="1411"/>
      <c r="AC80" s="1408"/>
      <c r="AD80" s="1411"/>
      <c r="AE80" s="1408"/>
      <c r="AF80" s="1411"/>
      <c r="AG80" s="1408"/>
      <c r="AH80" s="1411"/>
      <c r="AI80" s="1408"/>
      <c r="AJ80" s="1411"/>
      <c r="AK80" s="1408"/>
      <c r="AL80" s="1411"/>
      <c r="AM80" s="1408"/>
      <c r="AN80" s="1411"/>
      <c r="AO80" s="1408"/>
      <c r="AP80" s="1411"/>
      <c r="AQ80" s="1408"/>
      <c r="AR80" s="1411"/>
      <c r="AS80" s="1408"/>
      <c r="AT80" s="1411"/>
      <c r="AU80" s="126"/>
      <c r="AV80" s="126"/>
    </row>
    <row r="81" spans="1:48" ht="14.85" customHeight="1" x14ac:dyDescent="0.25">
      <c r="A81" s="231"/>
      <c r="B81" s="1397"/>
      <c r="C81" s="1400"/>
      <c r="D81" s="1400"/>
      <c r="E81" s="1400"/>
      <c r="F81" s="1403"/>
      <c r="G81" s="1406"/>
      <c r="H81" s="1406"/>
      <c r="I81" s="259" t="s">
        <v>499</v>
      </c>
      <c r="J81" s="260"/>
      <c r="K81" s="260"/>
      <c r="L81" s="261"/>
      <c r="M81" s="261"/>
      <c r="N81" s="261"/>
      <c r="O81" s="262">
        <v>0</v>
      </c>
      <c r="P81" s="260"/>
      <c r="Q81" s="1409"/>
      <c r="R81" s="1412"/>
      <c r="S81" s="1409"/>
      <c r="T81" s="1412"/>
      <c r="U81" s="1409"/>
      <c r="V81" s="1412"/>
      <c r="W81" s="1409"/>
      <c r="X81" s="1412"/>
      <c r="Y81" s="1409"/>
      <c r="Z81" s="1412"/>
      <c r="AA81" s="1409"/>
      <c r="AB81" s="1412"/>
      <c r="AC81" s="1409"/>
      <c r="AD81" s="1412"/>
      <c r="AE81" s="1409"/>
      <c r="AF81" s="1412"/>
      <c r="AG81" s="1409"/>
      <c r="AH81" s="1412"/>
      <c r="AI81" s="1409"/>
      <c r="AJ81" s="1412"/>
      <c r="AK81" s="1409"/>
      <c r="AL81" s="1412"/>
      <c r="AM81" s="1409"/>
      <c r="AN81" s="1412"/>
      <c r="AO81" s="1409"/>
      <c r="AP81" s="1412"/>
      <c r="AQ81" s="1409"/>
      <c r="AR81" s="1412"/>
      <c r="AS81" s="1409"/>
      <c r="AT81" s="1412"/>
      <c r="AU81" s="126"/>
      <c r="AV81" s="126"/>
    </row>
    <row r="82" spans="1:48" ht="14.85" customHeight="1" x14ac:dyDescent="0.25">
      <c r="A82" s="231"/>
      <c r="B82" s="1398"/>
      <c r="C82" s="1401"/>
      <c r="D82" s="1401"/>
      <c r="E82" s="1401"/>
      <c r="F82" s="1404"/>
      <c r="G82" s="1407"/>
      <c r="H82" s="1407"/>
      <c r="I82" s="259" t="s">
        <v>500</v>
      </c>
      <c r="J82" s="260"/>
      <c r="K82" s="260"/>
      <c r="L82" s="261"/>
      <c r="M82" s="261"/>
      <c r="N82" s="261"/>
      <c r="O82" s="262">
        <v>0</v>
      </c>
      <c r="P82" s="260"/>
      <c r="Q82" s="1410"/>
      <c r="R82" s="1413"/>
      <c r="S82" s="1410"/>
      <c r="T82" s="1413"/>
      <c r="U82" s="1410"/>
      <c r="V82" s="1413"/>
      <c r="W82" s="1410"/>
      <c r="X82" s="1413"/>
      <c r="Y82" s="1410"/>
      <c r="Z82" s="1413"/>
      <c r="AA82" s="1410"/>
      <c r="AB82" s="1413"/>
      <c r="AC82" s="1410"/>
      <c r="AD82" s="1413"/>
      <c r="AE82" s="1410"/>
      <c r="AF82" s="1413"/>
      <c r="AG82" s="1410"/>
      <c r="AH82" s="1413"/>
      <c r="AI82" s="1410"/>
      <c r="AJ82" s="1413"/>
      <c r="AK82" s="1410"/>
      <c r="AL82" s="1413"/>
      <c r="AM82" s="1410"/>
      <c r="AN82" s="1413"/>
      <c r="AO82" s="1410"/>
      <c r="AP82" s="1413"/>
      <c r="AQ82" s="1410"/>
      <c r="AR82" s="1413"/>
      <c r="AS82" s="1410"/>
      <c r="AT82" s="1413"/>
      <c r="AU82" s="126"/>
      <c r="AV82" s="126"/>
    </row>
    <row r="83" spans="1:48" ht="14.85" customHeight="1" x14ac:dyDescent="0.25">
      <c r="A83" s="231"/>
      <c r="B83" s="1396">
        <v>27</v>
      </c>
      <c r="C83" s="1399"/>
      <c r="D83" s="1399"/>
      <c r="E83" s="1399"/>
      <c r="F83" s="1402"/>
      <c r="G83" s="1405"/>
      <c r="H83" s="1405"/>
      <c r="I83" s="259" t="s">
        <v>498</v>
      </c>
      <c r="J83" s="260"/>
      <c r="K83" s="260"/>
      <c r="L83" s="261"/>
      <c r="M83" s="261"/>
      <c r="N83" s="261"/>
      <c r="O83" s="262">
        <v>0</v>
      </c>
      <c r="P83" s="260"/>
      <c r="Q83" s="1408"/>
      <c r="R83" s="1411"/>
      <c r="S83" s="1408"/>
      <c r="T83" s="1411"/>
      <c r="U83" s="1408"/>
      <c r="V83" s="1411"/>
      <c r="W83" s="1408"/>
      <c r="X83" s="1411"/>
      <c r="Y83" s="1408"/>
      <c r="Z83" s="1411"/>
      <c r="AA83" s="1408"/>
      <c r="AB83" s="1411"/>
      <c r="AC83" s="1408"/>
      <c r="AD83" s="1411"/>
      <c r="AE83" s="1408"/>
      <c r="AF83" s="1411"/>
      <c r="AG83" s="1408"/>
      <c r="AH83" s="1411"/>
      <c r="AI83" s="1408"/>
      <c r="AJ83" s="1411"/>
      <c r="AK83" s="1408"/>
      <c r="AL83" s="1411"/>
      <c r="AM83" s="1408"/>
      <c r="AN83" s="1411"/>
      <c r="AO83" s="1408"/>
      <c r="AP83" s="1411"/>
      <c r="AQ83" s="1408"/>
      <c r="AR83" s="1411"/>
      <c r="AS83" s="1408"/>
      <c r="AT83" s="1411"/>
      <c r="AU83" s="126"/>
      <c r="AV83" s="126"/>
    </row>
    <row r="84" spans="1:48" ht="14.85" customHeight="1" x14ac:dyDescent="0.25">
      <c r="A84" s="231"/>
      <c r="B84" s="1397"/>
      <c r="C84" s="1400"/>
      <c r="D84" s="1400"/>
      <c r="E84" s="1400"/>
      <c r="F84" s="1403"/>
      <c r="G84" s="1406"/>
      <c r="H84" s="1406"/>
      <c r="I84" s="259" t="s">
        <v>499</v>
      </c>
      <c r="J84" s="260"/>
      <c r="K84" s="260"/>
      <c r="L84" s="261"/>
      <c r="M84" s="261"/>
      <c r="N84" s="261"/>
      <c r="O84" s="262">
        <v>0</v>
      </c>
      <c r="P84" s="260"/>
      <c r="Q84" s="1409"/>
      <c r="R84" s="1412"/>
      <c r="S84" s="1409"/>
      <c r="T84" s="1412"/>
      <c r="U84" s="1409"/>
      <c r="V84" s="1412"/>
      <c r="W84" s="1409"/>
      <c r="X84" s="1412"/>
      <c r="Y84" s="1409"/>
      <c r="Z84" s="1412"/>
      <c r="AA84" s="1409"/>
      <c r="AB84" s="1412"/>
      <c r="AC84" s="1409"/>
      <c r="AD84" s="1412"/>
      <c r="AE84" s="1409"/>
      <c r="AF84" s="1412"/>
      <c r="AG84" s="1409"/>
      <c r="AH84" s="1412"/>
      <c r="AI84" s="1409"/>
      <c r="AJ84" s="1412"/>
      <c r="AK84" s="1409"/>
      <c r="AL84" s="1412"/>
      <c r="AM84" s="1409"/>
      <c r="AN84" s="1412"/>
      <c r="AO84" s="1409"/>
      <c r="AP84" s="1412"/>
      <c r="AQ84" s="1409"/>
      <c r="AR84" s="1412"/>
      <c r="AS84" s="1409"/>
      <c r="AT84" s="1412"/>
      <c r="AU84" s="126"/>
      <c r="AV84" s="126"/>
    </row>
    <row r="85" spans="1:48" ht="14.85" customHeight="1" x14ac:dyDescent="0.25">
      <c r="A85" s="231"/>
      <c r="B85" s="1398"/>
      <c r="C85" s="1401"/>
      <c r="D85" s="1401"/>
      <c r="E85" s="1401"/>
      <c r="F85" s="1404"/>
      <c r="G85" s="1407"/>
      <c r="H85" s="1407"/>
      <c r="I85" s="259" t="s">
        <v>500</v>
      </c>
      <c r="J85" s="260"/>
      <c r="K85" s="260"/>
      <c r="L85" s="261"/>
      <c r="M85" s="261"/>
      <c r="N85" s="261"/>
      <c r="O85" s="262">
        <v>0</v>
      </c>
      <c r="P85" s="260"/>
      <c r="Q85" s="1410"/>
      <c r="R85" s="1413"/>
      <c r="S85" s="1410"/>
      <c r="T85" s="1413"/>
      <c r="U85" s="1410"/>
      <c r="V85" s="1413"/>
      <c r="W85" s="1410"/>
      <c r="X85" s="1413"/>
      <c r="Y85" s="1410"/>
      <c r="Z85" s="1413"/>
      <c r="AA85" s="1410"/>
      <c r="AB85" s="1413"/>
      <c r="AC85" s="1410"/>
      <c r="AD85" s="1413"/>
      <c r="AE85" s="1410"/>
      <c r="AF85" s="1413"/>
      <c r="AG85" s="1410"/>
      <c r="AH85" s="1413"/>
      <c r="AI85" s="1410"/>
      <c r="AJ85" s="1413"/>
      <c r="AK85" s="1410"/>
      <c r="AL85" s="1413"/>
      <c r="AM85" s="1410"/>
      <c r="AN85" s="1413"/>
      <c r="AO85" s="1410"/>
      <c r="AP85" s="1413"/>
      <c r="AQ85" s="1410"/>
      <c r="AR85" s="1413"/>
      <c r="AS85" s="1410"/>
      <c r="AT85" s="1413"/>
      <c r="AU85" s="126"/>
      <c r="AV85" s="126"/>
    </row>
    <row r="86" spans="1:48" ht="14.85" customHeight="1" x14ac:dyDescent="0.25">
      <c r="A86" s="231"/>
      <c r="B86" s="1396">
        <v>28</v>
      </c>
      <c r="C86" s="1399"/>
      <c r="D86" s="1399"/>
      <c r="E86" s="1399"/>
      <c r="F86" s="1402"/>
      <c r="G86" s="1405"/>
      <c r="H86" s="1405"/>
      <c r="I86" s="259" t="s">
        <v>498</v>
      </c>
      <c r="J86" s="260"/>
      <c r="K86" s="260"/>
      <c r="L86" s="261"/>
      <c r="M86" s="261"/>
      <c r="N86" s="261"/>
      <c r="O86" s="262">
        <v>0</v>
      </c>
      <c r="P86" s="260"/>
      <c r="Q86" s="1408"/>
      <c r="R86" s="1411"/>
      <c r="S86" s="1408"/>
      <c r="T86" s="1411"/>
      <c r="U86" s="1408"/>
      <c r="V86" s="1411"/>
      <c r="W86" s="1408"/>
      <c r="X86" s="1411"/>
      <c r="Y86" s="1408"/>
      <c r="Z86" s="1411"/>
      <c r="AA86" s="1408"/>
      <c r="AB86" s="1411"/>
      <c r="AC86" s="1408"/>
      <c r="AD86" s="1411"/>
      <c r="AE86" s="1408"/>
      <c r="AF86" s="1411"/>
      <c r="AG86" s="1408"/>
      <c r="AH86" s="1411"/>
      <c r="AI86" s="1408"/>
      <c r="AJ86" s="1411"/>
      <c r="AK86" s="1408"/>
      <c r="AL86" s="1411"/>
      <c r="AM86" s="1408"/>
      <c r="AN86" s="1411"/>
      <c r="AO86" s="1408"/>
      <c r="AP86" s="1411"/>
      <c r="AQ86" s="1408"/>
      <c r="AR86" s="1411"/>
      <c r="AS86" s="1408"/>
      <c r="AT86" s="1411"/>
      <c r="AU86" s="126"/>
      <c r="AV86" s="126"/>
    </row>
    <row r="87" spans="1:48" ht="14.85" customHeight="1" x14ac:dyDescent="0.25">
      <c r="A87" s="231"/>
      <c r="B87" s="1397"/>
      <c r="C87" s="1400"/>
      <c r="D87" s="1400"/>
      <c r="E87" s="1400"/>
      <c r="F87" s="1403"/>
      <c r="G87" s="1406"/>
      <c r="H87" s="1406"/>
      <c r="I87" s="259" t="s">
        <v>499</v>
      </c>
      <c r="J87" s="260"/>
      <c r="K87" s="260"/>
      <c r="L87" s="261"/>
      <c r="M87" s="261"/>
      <c r="N87" s="261"/>
      <c r="O87" s="262">
        <v>0</v>
      </c>
      <c r="P87" s="260"/>
      <c r="Q87" s="1409"/>
      <c r="R87" s="1412"/>
      <c r="S87" s="1409"/>
      <c r="T87" s="1412"/>
      <c r="U87" s="1409"/>
      <c r="V87" s="1412"/>
      <c r="W87" s="1409"/>
      <c r="X87" s="1412"/>
      <c r="Y87" s="1409"/>
      <c r="Z87" s="1412"/>
      <c r="AA87" s="1409"/>
      <c r="AB87" s="1412"/>
      <c r="AC87" s="1409"/>
      <c r="AD87" s="1412"/>
      <c r="AE87" s="1409"/>
      <c r="AF87" s="1412"/>
      <c r="AG87" s="1409"/>
      <c r="AH87" s="1412"/>
      <c r="AI87" s="1409"/>
      <c r="AJ87" s="1412"/>
      <c r="AK87" s="1409"/>
      <c r="AL87" s="1412"/>
      <c r="AM87" s="1409"/>
      <c r="AN87" s="1412"/>
      <c r="AO87" s="1409"/>
      <c r="AP87" s="1412"/>
      <c r="AQ87" s="1409"/>
      <c r="AR87" s="1412"/>
      <c r="AS87" s="1409"/>
      <c r="AT87" s="1412"/>
      <c r="AU87" s="126"/>
      <c r="AV87" s="126"/>
    </row>
    <row r="88" spans="1:48" ht="14.85" customHeight="1" x14ac:dyDescent="0.25">
      <c r="A88" s="231"/>
      <c r="B88" s="1398"/>
      <c r="C88" s="1401"/>
      <c r="D88" s="1401"/>
      <c r="E88" s="1401"/>
      <c r="F88" s="1404"/>
      <c r="G88" s="1407"/>
      <c r="H88" s="1407"/>
      <c r="I88" s="259" t="s">
        <v>500</v>
      </c>
      <c r="J88" s="260"/>
      <c r="K88" s="260"/>
      <c r="L88" s="261"/>
      <c r="M88" s="261"/>
      <c r="N88" s="261"/>
      <c r="O88" s="262">
        <v>0</v>
      </c>
      <c r="P88" s="260"/>
      <c r="Q88" s="1410"/>
      <c r="R88" s="1413"/>
      <c r="S88" s="1410"/>
      <c r="T88" s="1413"/>
      <c r="U88" s="1410"/>
      <c r="V88" s="1413"/>
      <c r="W88" s="1410"/>
      <c r="X88" s="1413"/>
      <c r="Y88" s="1410"/>
      <c r="Z88" s="1413"/>
      <c r="AA88" s="1410"/>
      <c r="AB88" s="1413"/>
      <c r="AC88" s="1410"/>
      <c r="AD88" s="1413"/>
      <c r="AE88" s="1410"/>
      <c r="AF88" s="1413"/>
      <c r="AG88" s="1410"/>
      <c r="AH88" s="1413"/>
      <c r="AI88" s="1410"/>
      <c r="AJ88" s="1413"/>
      <c r="AK88" s="1410"/>
      <c r="AL88" s="1413"/>
      <c r="AM88" s="1410"/>
      <c r="AN88" s="1413"/>
      <c r="AO88" s="1410"/>
      <c r="AP88" s="1413"/>
      <c r="AQ88" s="1410"/>
      <c r="AR88" s="1413"/>
      <c r="AS88" s="1410"/>
      <c r="AT88" s="1413"/>
      <c r="AU88" s="126"/>
      <c r="AV88" s="126"/>
    </row>
    <row r="89" spans="1:48" ht="14.85" customHeight="1" x14ac:dyDescent="0.25">
      <c r="A89" s="231"/>
      <c r="B89" s="1396">
        <v>29</v>
      </c>
      <c r="C89" s="1399"/>
      <c r="D89" s="1399"/>
      <c r="E89" s="1399"/>
      <c r="F89" s="1402"/>
      <c r="G89" s="1405"/>
      <c r="H89" s="1405"/>
      <c r="I89" s="259" t="s">
        <v>498</v>
      </c>
      <c r="J89" s="260"/>
      <c r="K89" s="260"/>
      <c r="L89" s="261"/>
      <c r="M89" s="261"/>
      <c r="N89" s="261"/>
      <c r="O89" s="262">
        <v>0</v>
      </c>
      <c r="P89" s="260"/>
      <c r="Q89" s="1408"/>
      <c r="R89" s="1411"/>
      <c r="S89" s="1408"/>
      <c r="T89" s="1411"/>
      <c r="U89" s="1408"/>
      <c r="V89" s="1411"/>
      <c r="W89" s="1408"/>
      <c r="X89" s="1411"/>
      <c r="Y89" s="1408"/>
      <c r="Z89" s="1411"/>
      <c r="AA89" s="1408"/>
      <c r="AB89" s="1411"/>
      <c r="AC89" s="1408"/>
      <c r="AD89" s="1411"/>
      <c r="AE89" s="1408"/>
      <c r="AF89" s="1411"/>
      <c r="AG89" s="1408"/>
      <c r="AH89" s="1411"/>
      <c r="AI89" s="1408"/>
      <c r="AJ89" s="1411"/>
      <c r="AK89" s="1408"/>
      <c r="AL89" s="1411"/>
      <c r="AM89" s="1408"/>
      <c r="AN89" s="1411"/>
      <c r="AO89" s="1408"/>
      <c r="AP89" s="1411"/>
      <c r="AQ89" s="1408"/>
      <c r="AR89" s="1411"/>
      <c r="AS89" s="1408"/>
      <c r="AT89" s="1411"/>
      <c r="AU89" s="126"/>
      <c r="AV89" s="126"/>
    </row>
    <row r="90" spans="1:48" ht="14.85" customHeight="1" x14ac:dyDescent="0.25">
      <c r="A90" s="231"/>
      <c r="B90" s="1397"/>
      <c r="C90" s="1400"/>
      <c r="D90" s="1400"/>
      <c r="E90" s="1400"/>
      <c r="F90" s="1403"/>
      <c r="G90" s="1406"/>
      <c r="H90" s="1406"/>
      <c r="I90" s="259" t="s">
        <v>499</v>
      </c>
      <c r="J90" s="260"/>
      <c r="K90" s="260"/>
      <c r="L90" s="261"/>
      <c r="M90" s="261"/>
      <c r="N90" s="261"/>
      <c r="O90" s="262">
        <v>0</v>
      </c>
      <c r="P90" s="260"/>
      <c r="Q90" s="1409"/>
      <c r="R90" s="1412"/>
      <c r="S90" s="1409"/>
      <c r="T90" s="1412"/>
      <c r="U90" s="1409"/>
      <c r="V90" s="1412"/>
      <c r="W90" s="1409"/>
      <c r="X90" s="1412"/>
      <c r="Y90" s="1409"/>
      <c r="Z90" s="1412"/>
      <c r="AA90" s="1409"/>
      <c r="AB90" s="1412"/>
      <c r="AC90" s="1409"/>
      <c r="AD90" s="1412"/>
      <c r="AE90" s="1409"/>
      <c r="AF90" s="1412"/>
      <c r="AG90" s="1409"/>
      <c r="AH90" s="1412"/>
      <c r="AI90" s="1409"/>
      <c r="AJ90" s="1412"/>
      <c r="AK90" s="1409"/>
      <c r="AL90" s="1412"/>
      <c r="AM90" s="1409"/>
      <c r="AN90" s="1412"/>
      <c r="AO90" s="1409"/>
      <c r="AP90" s="1412"/>
      <c r="AQ90" s="1409"/>
      <c r="AR90" s="1412"/>
      <c r="AS90" s="1409"/>
      <c r="AT90" s="1412"/>
      <c r="AU90" s="126"/>
      <c r="AV90" s="126"/>
    </row>
    <row r="91" spans="1:48" ht="14.85" customHeight="1" x14ac:dyDescent="0.25">
      <c r="A91" s="231"/>
      <c r="B91" s="1398"/>
      <c r="C91" s="1401"/>
      <c r="D91" s="1401"/>
      <c r="E91" s="1401"/>
      <c r="F91" s="1404"/>
      <c r="G91" s="1407"/>
      <c r="H91" s="1407"/>
      <c r="I91" s="259" t="s">
        <v>500</v>
      </c>
      <c r="J91" s="260"/>
      <c r="K91" s="260"/>
      <c r="L91" s="261"/>
      <c r="M91" s="261"/>
      <c r="N91" s="261"/>
      <c r="O91" s="262">
        <v>0</v>
      </c>
      <c r="P91" s="260"/>
      <c r="Q91" s="1410"/>
      <c r="R91" s="1413"/>
      <c r="S91" s="1410"/>
      <c r="T91" s="1413"/>
      <c r="U91" s="1410"/>
      <c r="V91" s="1413"/>
      <c r="W91" s="1410"/>
      <c r="X91" s="1413"/>
      <c r="Y91" s="1410"/>
      <c r="Z91" s="1413"/>
      <c r="AA91" s="1410"/>
      <c r="AB91" s="1413"/>
      <c r="AC91" s="1410"/>
      <c r="AD91" s="1413"/>
      <c r="AE91" s="1410"/>
      <c r="AF91" s="1413"/>
      <c r="AG91" s="1410"/>
      <c r="AH91" s="1413"/>
      <c r="AI91" s="1410"/>
      <c r="AJ91" s="1413"/>
      <c r="AK91" s="1410"/>
      <c r="AL91" s="1413"/>
      <c r="AM91" s="1410"/>
      <c r="AN91" s="1413"/>
      <c r="AO91" s="1410"/>
      <c r="AP91" s="1413"/>
      <c r="AQ91" s="1410"/>
      <c r="AR91" s="1413"/>
      <c r="AS91" s="1410"/>
      <c r="AT91" s="1413"/>
      <c r="AU91" s="126"/>
      <c r="AV91" s="126"/>
    </row>
    <row r="92" spans="1:48" ht="14.85" customHeight="1" x14ac:dyDescent="0.25">
      <c r="A92" s="231"/>
      <c r="B92" s="1396">
        <v>30</v>
      </c>
      <c r="C92" s="1399"/>
      <c r="D92" s="1399"/>
      <c r="E92" s="1399"/>
      <c r="F92" s="1402"/>
      <c r="G92" s="1405"/>
      <c r="H92" s="1405"/>
      <c r="I92" s="259" t="s">
        <v>498</v>
      </c>
      <c r="J92" s="260"/>
      <c r="K92" s="260"/>
      <c r="L92" s="261"/>
      <c r="M92" s="261"/>
      <c r="N92" s="261"/>
      <c r="O92" s="262">
        <v>0</v>
      </c>
      <c r="P92" s="260"/>
      <c r="Q92" s="1408"/>
      <c r="R92" s="1411"/>
      <c r="S92" s="1408"/>
      <c r="T92" s="1411"/>
      <c r="U92" s="1408"/>
      <c r="V92" s="1411"/>
      <c r="W92" s="1408"/>
      <c r="X92" s="1411"/>
      <c r="Y92" s="1408"/>
      <c r="Z92" s="1411"/>
      <c r="AA92" s="1408"/>
      <c r="AB92" s="1411"/>
      <c r="AC92" s="1408"/>
      <c r="AD92" s="1411"/>
      <c r="AE92" s="1408"/>
      <c r="AF92" s="1411"/>
      <c r="AG92" s="1408"/>
      <c r="AH92" s="1411"/>
      <c r="AI92" s="1408"/>
      <c r="AJ92" s="1411"/>
      <c r="AK92" s="1408"/>
      <c r="AL92" s="1411"/>
      <c r="AM92" s="1408"/>
      <c r="AN92" s="1411"/>
      <c r="AO92" s="1408"/>
      <c r="AP92" s="1411"/>
      <c r="AQ92" s="1408"/>
      <c r="AR92" s="1411"/>
      <c r="AS92" s="1408"/>
      <c r="AT92" s="1411"/>
      <c r="AU92" s="126"/>
      <c r="AV92" s="126"/>
    </row>
    <row r="93" spans="1:48" ht="14.85" customHeight="1" x14ac:dyDescent="0.25">
      <c r="A93" s="231"/>
      <c r="B93" s="1397"/>
      <c r="C93" s="1400"/>
      <c r="D93" s="1400"/>
      <c r="E93" s="1400"/>
      <c r="F93" s="1403"/>
      <c r="G93" s="1406"/>
      <c r="H93" s="1406"/>
      <c r="I93" s="259" t="s">
        <v>499</v>
      </c>
      <c r="J93" s="260"/>
      <c r="K93" s="260"/>
      <c r="L93" s="261"/>
      <c r="M93" s="261"/>
      <c r="N93" s="261"/>
      <c r="O93" s="262">
        <v>0</v>
      </c>
      <c r="P93" s="260"/>
      <c r="Q93" s="1409"/>
      <c r="R93" s="1412"/>
      <c r="S93" s="1409"/>
      <c r="T93" s="1412"/>
      <c r="U93" s="1409"/>
      <c r="V93" s="1412"/>
      <c r="W93" s="1409"/>
      <c r="X93" s="1412"/>
      <c r="Y93" s="1409"/>
      <c r="Z93" s="1412"/>
      <c r="AA93" s="1409"/>
      <c r="AB93" s="1412"/>
      <c r="AC93" s="1409"/>
      <c r="AD93" s="1412"/>
      <c r="AE93" s="1409"/>
      <c r="AF93" s="1412"/>
      <c r="AG93" s="1409"/>
      <c r="AH93" s="1412"/>
      <c r="AI93" s="1409"/>
      <c r="AJ93" s="1412"/>
      <c r="AK93" s="1409"/>
      <c r="AL93" s="1412"/>
      <c r="AM93" s="1409"/>
      <c r="AN93" s="1412"/>
      <c r="AO93" s="1409"/>
      <c r="AP93" s="1412"/>
      <c r="AQ93" s="1409"/>
      <c r="AR93" s="1412"/>
      <c r="AS93" s="1409"/>
      <c r="AT93" s="1412"/>
      <c r="AU93" s="126"/>
      <c r="AV93" s="126"/>
    </row>
    <row r="94" spans="1:48" ht="14.85" customHeight="1" x14ac:dyDescent="0.25">
      <c r="A94" s="231"/>
      <c r="B94" s="1398"/>
      <c r="C94" s="1401"/>
      <c r="D94" s="1401"/>
      <c r="E94" s="1401"/>
      <c r="F94" s="1404"/>
      <c r="G94" s="1407"/>
      <c r="H94" s="1407"/>
      <c r="I94" s="259" t="s">
        <v>500</v>
      </c>
      <c r="J94" s="260"/>
      <c r="K94" s="260"/>
      <c r="L94" s="261"/>
      <c r="M94" s="261"/>
      <c r="N94" s="261"/>
      <c r="O94" s="262">
        <v>0</v>
      </c>
      <c r="P94" s="260"/>
      <c r="Q94" s="1410"/>
      <c r="R94" s="1413"/>
      <c r="S94" s="1410"/>
      <c r="T94" s="1413"/>
      <c r="U94" s="1410"/>
      <c r="V94" s="1413"/>
      <c r="W94" s="1410"/>
      <c r="X94" s="1413"/>
      <c r="Y94" s="1410"/>
      <c r="Z94" s="1413"/>
      <c r="AA94" s="1410"/>
      <c r="AB94" s="1413"/>
      <c r="AC94" s="1410"/>
      <c r="AD94" s="1413"/>
      <c r="AE94" s="1410"/>
      <c r="AF94" s="1413"/>
      <c r="AG94" s="1410"/>
      <c r="AH94" s="1413"/>
      <c r="AI94" s="1410"/>
      <c r="AJ94" s="1413"/>
      <c r="AK94" s="1410"/>
      <c r="AL94" s="1413"/>
      <c r="AM94" s="1410"/>
      <c r="AN94" s="1413"/>
      <c r="AO94" s="1410"/>
      <c r="AP94" s="1413"/>
      <c r="AQ94" s="1410"/>
      <c r="AR94" s="1413"/>
      <c r="AS94" s="1410"/>
      <c r="AT94" s="1413"/>
      <c r="AU94" s="126"/>
      <c r="AV94" s="126"/>
    </row>
    <row r="95" spans="1:48" ht="14.85" customHeight="1" x14ac:dyDescent="0.25">
      <c r="A95" s="231"/>
      <c r="B95" s="1396">
        <v>31</v>
      </c>
      <c r="C95" s="1399"/>
      <c r="D95" s="1399"/>
      <c r="E95" s="1399"/>
      <c r="F95" s="1402"/>
      <c r="G95" s="1405"/>
      <c r="H95" s="1405"/>
      <c r="I95" s="259" t="s">
        <v>498</v>
      </c>
      <c r="J95" s="260"/>
      <c r="K95" s="260"/>
      <c r="L95" s="261"/>
      <c r="M95" s="261"/>
      <c r="N95" s="261"/>
      <c r="O95" s="262">
        <v>0</v>
      </c>
      <c r="P95" s="260"/>
      <c r="Q95" s="1408"/>
      <c r="R95" s="1411"/>
      <c r="S95" s="1408"/>
      <c r="T95" s="1411"/>
      <c r="U95" s="1408"/>
      <c r="V95" s="1411"/>
      <c r="W95" s="1408"/>
      <c r="X95" s="1411"/>
      <c r="Y95" s="1408"/>
      <c r="Z95" s="1411"/>
      <c r="AA95" s="1408"/>
      <c r="AB95" s="1411"/>
      <c r="AC95" s="1408"/>
      <c r="AD95" s="1411"/>
      <c r="AE95" s="1408"/>
      <c r="AF95" s="1411"/>
      <c r="AG95" s="1408"/>
      <c r="AH95" s="1411"/>
      <c r="AI95" s="1408"/>
      <c r="AJ95" s="1411"/>
      <c r="AK95" s="1408"/>
      <c r="AL95" s="1411"/>
      <c r="AM95" s="1408"/>
      <c r="AN95" s="1411"/>
      <c r="AO95" s="1408"/>
      <c r="AP95" s="1411"/>
      <c r="AQ95" s="1408"/>
      <c r="AR95" s="1411"/>
      <c r="AS95" s="1408"/>
      <c r="AT95" s="1411"/>
      <c r="AU95" s="126"/>
      <c r="AV95" s="126"/>
    </row>
    <row r="96" spans="1:48" ht="14.85" customHeight="1" x14ac:dyDescent="0.25">
      <c r="A96" s="231"/>
      <c r="B96" s="1397"/>
      <c r="C96" s="1400"/>
      <c r="D96" s="1400"/>
      <c r="E96" s="1400"/>
      <c r="F96" s="1403"/>
      <c r="G96" s="1406"/>
      <c r="H96" s="1406"/>
      <c r="I96" s="259" t="s">
        <v>499</v>
      </c>
      <c r="J96" s="260"/>
      <c r="K96" s="260"/>
      <c r="L96" s="261"/>
      <c r="M96" s="261"/>
      <c r="N96" s="261"/>
      <c r="O96" s="262">
        <v>0</v>
      </c>
      <c r="P96" s="260"/>
      <c r="Q96" s="1409"/>
      <c r="R96" s="1412"/>
      <c r="S96" s="1409"/>
      <c r="T96" s="1412"/>
      <c r="U96" s="1409"/>
      <c r="V96" s="1412"/>
      <c r="W96" s="1409"/>
      <c r="X96" s="1412"/>
      <c r="Y96" s="1409"/>
      <c r="Z96" s="1412"/>
      <c r="AA96" s="1409"/>
      <c r="AB96" s="1412"/>
      <c r="AC96" s="1409"/>
      <c r="AD96" s="1412"/>
      <c r="AE96" s="1409"/>
      <c r="AF96" s="1412"/>
      <c r="AG96" s="1409"/>
      <c r="AH96" s="1412"/>
      <c r="AI96" s="1409"/>
      <c r="AJ96" s="1412"/>
      <c r="AK96" s="1409"/>
      <c r="AL96" s="1412"/>
      <c r="AM96" s="1409"/>
      <c r="AN96" s="1412"/>
      <c r="AO96" s="1409"/>
      <c r="AP96" s="1412"/>
      <c r="AQ96" s="1409"/>
      <c r="AR96" s="1412"/>
      <c r="AS96" s="1409"/>
      <c r="AT96" s="1412"/>
      <c r="AU96" s="126"/>
      <c r="AV96" s="126"/>
    </row>
    <row r="97" spans="1:48" ht="14.85" customHeight="1" x14ac:dyDescent="0.25">
      <c r="A97" s="231"/>
      <c r="B97" s="1398"/>
      <c r="C97" s="1401"/>
      <c r="D97" s="1401"/>
      <c r="E97" s="1401"/>
      <c r="F97" s="1404"/>
      <c r="G97" s="1407"/>
      <c r="H97" s="1407"/>
      <c r="I97" s="259" t="s">
        <v>500</v>
      </c>
      <c r="J97" s="260"/>
      <c r="K97" s="260"/>
      <c r="L97" s="261"/>
      <c r="M97" s="261"/>
      <c r="N97" s="261"/>
      <c r="O97" s="262">
        <v>0</v>
      </c>
      <c r="P97" s="260"/>
      <c r="Q97" s="1410"/>
      <c r="R97" s="1413"/>
      <c r="S97" s="1410"/>
      <c r="T97" s="1413"/>
      <c r="U97" s="1410"/>
      <c r="V97" s="1413"/>
      <c r="W97" s="1410"/>
      <c r="X97" s="1413"/>
      <c r="Y97" s="1410"/>
      <c r="Z97" s="1413"/>
      <c r="AA97" s="1410"/>
      <c r="AB97" s="1413"/>
      <c r="AC97" s="1410"/>
      <c r="AD97" s="1413"/>
      <c r="AE97" s="1410"/>
      <c r="AF97" s="1413"/>
      <c r="AG97" s="1410"/>
      <c r="AH97" s="1413"/>
      <c r="AI97" s="1410"/>
      <c r="AJ97" s="1413"/>
      <c r="AK97" s="1410"/>
      <c r="AL97" s="1413"/>
      <c r="AM97" s="1410"/>
      <c r="AN97" s="1413"/>
      <c r="AO97" s="1410"/>
      <c r="AP97" s="1413"/>
      <c r="AQ97" s="1410"/>
      <c r="AR97" s="1413"/>
      <c r="AS97" s="1410"/>
      <c r="AT97" s="1413"/>
      <c r="AU97" s="126"/>
      <c r="AV97" s="126"/>
    </row>
    <row r="98" spans="1:48" ht="14.85" customHeight="1" x14ac:dyDescent="0.25">
      <c r="A98" s="231"/>
      <c r="B98" s="1396">
        <v>32</v>
      </c>
      <c r="C98" s="1399"/>
      <c r="D98" s="1399"/>
      <c r="E98" s="1399"/>
      <c r="F98" s="1402"/>
      <c r="G98" s="1405"/>
      <c r="H98" s="1405"/>
      <c r="I98" s="259" t="s">
        <v>498</v>
      </c>
      <c r="J98" s="260"/>
      <c r="K98" s="260"/>
      <c r="L98" s="261"/>
      <c r="M98" s="261"/>
      <c r="N98" s="261"/>
      <c r="O98" s="262">
        <v>0</v>
      </c>
      <c r="P98" s="260"/>
      <c r="Q98" s="1408"/>
      <c r="R98" s="1411"/>
      <c r="S98" s="1408"/>
      <c r="T98" s="1411"/>
      <c r="U98" s="1408"/>
      <c r="V98" s="1411"/>
      <c r="W98" s="1408"/>
      <c r="X98" s="1411"/>
      <c r="Y98" s="1408"/>
      <c r="Z98" s="1411"/>
      <c r="AA98" s="1408"/>
      <c r="AB98" s="1411"/>
      <c r="AC98" s="1408"/>
      <c r="AD98" s="1411"/>
      <c r="AE98" s="1408"/>
      <c r="AF98" s="1411"/>
      <c r="AG98" s="1408"/>
      <c r="AH98" s="1411"/>
      <c r="AI98" s="1408"/>
      <c r="AJ98" s="1411"/>
      <c r="AK98" s="1408"/>
      <c r="AL98" s="1411"/>
      <c r="AM98" s="1408"/>
      <c r="AN98" s="1411"/>
      <c r="AO98" s="1408"/>
      <c r="AP98" s="1411"/>
      <c r="AQ98" s="1408"/>
      <c r="AR98" s="1411"/>
      <c r="AS98" s="1408"/>
      <c r="AT98" s="1411"/>
      <c r="AU98" s="126"/>
      <c r="AV98" s="126"/>
    </row>
    <row r="99" spans="1:48" ht="14.85" customHeight="1" x14ac:dyDescent="0.25">
      <c r="A99" s="231"/>
      <c r="B99" s="1397"/>
      <c r="C99" s="1400"/>
      <c r="D99" s="1400"/>
      <c r="E99" s="1400"/>
      <c r="F99" s="1403"/>
      <c r="G99" s="1406"/>
      <c r="H99" s="1406"/>
      <c r="I99" s="259" t="s">
        <v>499</v>
      </c>
      <c r="J99" s="260"/>
      <c r="K99" s="260"/>
      <c r="L99" s="261"/>
      <c r="M99" s="261"/>
      <c r="N99" s="261"/>
      <c r="O99" s="262">
        <v>0</v>
      </c>
      <c r="P99" s="260"/>
      <c r="Q99" s="1409"/>
      <c r="R99" s="1412"/>
      <c r="S99" s="1409"/>
      <c r="T99" s="1412"/>
      <c r="U99" s="1409"/>
      <c r="V99" s="1412"/>
      <c r="W99" s="1409"/>
      <c r="X99" s="1412"/>
      <c r="Y99" s="1409"/>
      <c r="Z99" s="1412"/>
      <c r="AA99" s="1409"/>
      <c r="AB99" s="1412"/>
      <c r="AC99" s="1409"/>
      <c r="AD99" s="1412"/>
      <c r="AE99" s="1409"/>
      <c r="AF99" s="1412"/>
      <c r="AG99" s="1409"/>
      <c r="AH99" s="1412"/>
      <c r="AI99" s="1409"/>
      <c r="AJ99" s="1412"/>
      <c r="AK99" s="1409"/>
      <c r="AL99" s="1412"/>
      <c r="AM99" s="1409"/>
      <c r="AN99" s="1412"/>
      <c r="AO99" s="1409"/>
      <c r="AP99" s="1412"/>
      <c r="AQ99" s="1409"/>
      <c r="AR99" s="1412"/>
      <c r="AS99" s="1409"/>
      <c r="AT99" s="1412"/>
      <c r="AU99" s="126"/>
      <c r="AV99" s="126"/>
    </row>
    <row r="100" spans="1:48" ht="14.85" customHeight="1" x14ac:dyDescent="0.25">
      <c r="A100" s="231"/>
      <c r="B100" s="1398"/>
      <c r="C100" s="1401"/>
      <c r="D100" s="1401"/>
      <c r="E100" s="1401"/>
      <c r="F100" s="1404"/>
      <c r="G100" s="1407"/>
      <c r="H100" s="1407"/>
      <c r="I100" s="259" t="s">
        <v>500</v>
      </c>
      <c r="J100" s="260"/>
      <c r="K100" s="260"/>
      <c r="L100" s="261"/>
      <c r="M100" s="261"/>
      <c r="N100" s="261"/>
      <c r="O100" s="262">
        <v>0</v>
      </c>
      <c r="P100" s="260"/>
      <c r="Q100" s="1410"/>
      <c r="R100" s="1413"/>
      <c r="S100" s="1410"/>
      <c r="T100" s="1413"/>
      <c r="U100" s="1410"/>
      <c r="V100" s="1413"/>
      <c r="W100" s="1410"/>
      <c r="X100" s="1413"/>
      <c r="Y100" s="1410"/>
      <c r="Z100" s="1413"/>
      <c r="AA100" s="1410"/>
      <c r="AB100" s="1413"/>
      <c r="AC100" s="1410"/>
      <c r="AD100" s="1413"/>
      <c r="AE100" s="1410"/>
      <c r="AF100" s="1413"/>
      <c r="AG100" s="1410"/>
      <c r="AH100" s="1413"/>
      <c r="AI100" s="1410"/>
      <c r="AJ100" s="1413"/>
      <c r="AK100" s="1410"/>
      <c r="AL100" s="1413"/>
      <c r="AM100" s="1410"/>
      <c r="AN100" s="1413"/>
      <c r="AO100" s="1410"/>
      <c r="AP100" s="1413"/>
      <c r="AQ100" s="1410"/>
      <c r="AR100" s="1413"/>
      <c r="AS100" s="1410"/>
      <c r="AT100" s="1413"/>
      <c r="AU100" s="126"/>
      <c r="AV100" s="126"/>
    </row>
    <row r="101" spans="1:48" ht="14.85" customHeight="1" x14ac:dyDescent="0.25">
      <c r="A101" s="231"/>
      <c r="B101" s="1396">
        <v>33</v>
      </c>
      <c r="C101" s="1399"/>
      <c r="D101" s="1399"/>
      <c r="E101" s="1399"/>
      <c r="F101" s="1402"/>
      <c r="G101" s="1405"/>
      <c r="H101" s="1405"/>
      <c r="I101" s="259" t="s">
        <v>498</v>
      </c>
      <c r="J101" s="260"/>
      <c r="K101" s="260"/>
      <c r="L101" s="261"/>
      <c r="M101" s="261"/>
      <c r="N101" s="261"/>
      <c r="O101" s="262">
        <v>0</v>
      </c>
      <c r="P101" s="260"/>
      <c r="Q101" s="1408"/>
      <c r="R101" s="1411"/>
      <c r="S101" s="1408"/>
      <c r="T101" s="1411"/>
      <c r="U101" s="1408"/>
      <c r="V101" s="1411"/>
      <c r="W101" s="1408"/>
      <c r="X101" s="1411"/>
      <c r="Y101" s="1408"/>
      <c r="Z101" s="1411"/>
      <c r="AA101" s="1408"/>
      <c r="AB101" s="1411"/>
      <c r="AC101" s="1408"/>
      <c r="AD101" s="1411"/>
      <c r="AE101" s="1408"/>
      <c r="AF101" s="1411"/>
      <c r="AG101" s="1408"/>
      <c r="AH101" s="1411"/>
      <c r="AI101" s="1408"/>
      <c r="AJ101" s="1411"/>
      <c r="AK101" s="1408"/>
      <c r="AL101" s="1411"/>
      <c r="AM101" s="1408"/>
      <c r="AN101" s="1411"/>
      <c r="AO101" s="1408"/>
      <c r="AP101" s="1411"/>
      <c r="AQ101" s="1408"/>
      <c r="AR101" s="1411"/>
      <c r="AS101" s="1408"/>
      <c r="AT101" s="1411"/>
      <c r="AU101" s="126"/>
      <c r="AV101" s="126"/>
    </row>
    <row r="102" spans="1:48" ht="14.85" customHeight="1" x14ac:dyDescent="0.25">
      <c r="A102" s="231"/>
      <c r="B102" s="1397"/>
      <c r="C102" s="1400"/>
      <c r="D102" s="1400"/>
      <c r="E102" s="1400"/>
      <c r="F102" s="1403"/>
      <c r="G102" s="1406"/>
      <c r="H102" s="1406"/>
      <c r="I102" s="259" t="s">
        <v>499</v>
      </c>
      <c r="J102" s="260"/>
      <c r="K102" s="260"/>
      <c r="L102" s="261"/>
      <c r="M102" s="261"/>
      <c r="N102" s="261"/>
      <c r="O102" s="262">
        <v>0</v>
      </c>
      <c r="P102" s="260"/>
      <c r="Q102" s="1409"/>
      <c r="R102" s="1412"/>
      <c r="S102" s="1409"/>
      <c r="T102" s="1412"/>
      <c r="U102" s="1409"/>
      <c r="V102" s="1412"/>
      <c r="W102" s="1409"/>
      <c r="X102" s="1412"/>
      <c r="Y102" s="1409"/>
      <c r="Z102" s="1412"/>
      <c r="AA102" s="1409"/>
      <c r="AB102" s="1412"/>
      <c r="AC102" s="1409"/>
      <c r="AD102" s="1412"/>
      <c r="AE102" s="1409"/>
      <c r="AF102" s="1412"/>
      <c r="AG102" s="1409"/>
      <c r="AH102" s="1412"/>
      <c r="AI102" s="1409"/>
      <c r="AJ102" s="1412"/>
      <c r="AK102" s="1409"/>
      <c r="AL102" s="1412"/>
      <c r="AM102" s="1409"/>
      <c r="AN102" s="1412"/>
      <c r="AO102" s="1409"/>
      <c r="AP102" s="1412"/>
      <c r="AQ102" s="1409"/>
      <c r="AR102" s="1412"/>
      <c r="AS102" s="1409"/>
      <c r="AT102" s="1412"/>
      <c r="AU102" s="126"/>
      <c r="AV102" s="126"/>
    </row>
    <row r="103" spans="1:48" ht="14.85" customHeight="1" x14ac:dyDescent="0.25">
      <c r="A103" s="231"/>
      <c r="B103" s="1398"/>
      <c r="C103" s="1401"/>
      <c r="D103" s="1401"/>
      <c r="E103" s="1401"/>
      <c r="F103" s="1404"/>
      <c r="G103" s="1407"/>
      <c r="H103" s="1407"/>
      <c r="I103" s="259" t="s">
        <v>500</v>
      </c>
      <c r="J103" s="260"/>
      <c r="K103" s="260"/>
      <c r="L103" s="261"/>
      <c r="M103" s="261"/>
      <c r="N103" s="261"/>
      <c r="O103" s="262">
        <v>0</v>
      </c>
      <c r="P103" s="260"/>
      <c r="Q103" s="1410"/>
      <c r="R103" s="1413"/>
      <c r="S103" s="1410"/>
      <c r="T103" s="1413"/>
      <c r="U103" s="1410"/>
      <c r="V103" s="1413"/>
      <c r="W103" s="1410"/>
      <c r="X103" s="1413"/>
      <c r="Y103" s="1410"/>
      <c r="Z103" s="1413"/>
      <c r="AA103" s="1410"/>
      <c r="AB103" s="1413"/>
      <c r="AC103" s="1410"/>
      <c r="AD103" s="1413"/>
      <c r="AE103" s="1410"/>
      <c r="AF103" s="1413"/>
      <c r="AG103" s="1410"/>
      <c r="AH103" s="1413"/>
      <c r="AI103" s="1410"/>
      <c r="AJ103" s="1413"/>
      <c r="AK103" s="1410"/>
      <c r="AL103" s="1413"/>
      <c r="AM103" s="1410"/>
      <c r="AN103" s="1413"/>
      <c r="AO103" s="1410"/>
      <c r="AP103" s="1413"/>
      <c r="AQ103" s="1410"/>
      <c r="AR103" s="1413"/>
      <c r="AS103" s="1410"/>
      <c r="AT103" s="1413"/>
      <c r="AU103" s="126"/>
      <c r="AV103" s="126"/>
    </row>
    <row r="104" spans="1:48" ht="14.85" customHeight="1" x14ac:dyDescent="0.25">
      <c r="A104" s="231"/>
      <c r="B104" s="1396">
        <v>34</v>
      </c>
      <c r="C104" s="1399"/>
      <c r="D104" s="1399"/>
      <c r="E104" s="1399"/>
      <c r="F104" s="1402"/>
      <c r="G104" s="1405"/>
      <c r="H104" s="1405"/>
      <c r="I104" s="259" t="s">
        <v>498</v>
      </c>
      <c r="J104" s="260"/>
      <c r="K104" s="260"/>
      <c r="L104" s="261"/>
      <c r="M104" s="261"/>
      <c r="N104" s="261"/>
      <c r="O104" s="262">
        <v>0</v>
      </c>
      <c r="P104" s="260"/>
      <c r="Q104" s="1408"/>
      <c r="R104" s="1411"/>
      <c r="S104" s="1408"/>
      <c r="T104" s="1411"/>
      <c r="U104" s="1408"/>
      <c r="V104" s="1411"/>
      <c r="W104" s="1408"/>
      <c r="X104" s="1411"/>
      <c r="Y104" s="1408"/>
      <c r="Z104" s="1411"/>
      <c r="AA104" s="1408"/>
      <c r="AB104" s="1411"/>
      <c r="AC104" s="1408"/>
      <c r="AD104" s="1411"/>
      <c r="AE104" s="1408"/>
      <c r="AF104" s="1411"/>
      <c r="AG104" s="1408"/>
      <c r="AH104" s="1411"/>
      <c r="AI104" s="1408"/>
      <c r="AJ104" s="1411"/>
      <c r="AK104" s="1408"/>
      <c r="AL104" s="1411"/>
      <c r="AM104" s="1408"/>
      <c r="AN104" s="1411"/>
      <c r="AO104" s="1408"/>
      <c r="AP104" s="1411"/>
      <c r="AQ104" s="1408"/>
      <c r="AR104" s="1411"/>
      <c r="AS104" s="1408"/>
      <c r="AT104" s="1411"/>
      <c r="AU104" s="126"/>
      <c r="AV104" s="126"/>
    </row>
    <row r="105" spans="1:48" ht="14.85" customHeight="1" x14ac:dyDescent="0.25">
      <c r="A105" s="231"/>
      <c r="B105" s="1397"/>
      <c r="C105" s="1400"/>
      <c r="D105" s="1400"/>
      <c r="E105" s="1400"/>
      <c r="F105" s="1403"/>
      <c r="G105" s="1406"/>
      <c r="H105" s="1406"/>
      <c r="I105" s="259" t="s">
        <v>499</v>
      </c>
      <c r="J105" s="260"/>
      <c r="K105" s="260"/>
      <c r="L105" s="261"/>
      <c r="M105" s="261"/>
      <c r="N105" s="261"/>
      <c r="O105" s="262">
        <v>0</v>
      </c>
      <c r="P105" s="260"/>
      <c r="Q105" s="1409"/>
      <c r="R105" s="1412"/>
      <c r="S105" s="1409"/>
      <c r="T105" s="1412"/>
      <c r="U105" s="1409"/>
      <c r="V105" s="1412"/>
      <c r="W105" s="1409"/>
      <c r="X105" s="1412"/>
      <c r="Y105" s="1409"/>
      <c r="Z105" s="1412"/>
      <c r="AA105" s="1409"/>
      <c r="AB105" s="1412"/>
      <c r="AC105" s="1409"/>
      <c r="AD105" s="1412"/>
      <c r="AE105" s="1409"/>
      <c r="AF105" s="1412"/>
      <c r="AG105" s="1409"/>
      <c r="AH105" s="1412"/>
      <c r="AI105" s="1409"/>
      <c r="AJ105" s="1412"/>
      <c r="AK105" s="1409"/>
      <c r="AL105" s="1412"/>
      <c r="AM105" s="1409"/>
      <c r="AN105" s="1412"/>
      <c r="AO105" s="1409"/>
      <c r="AP105" s="1412"/>
      <c r="AQ105" s="1409"/>
      <c r="AR105" s="1412"/>
      <c r="AS105" s="1409"/>
      <c r="AT105" s="1412"/>
      <c r="AU105" s="126"/>
      <c r="AV105" s="126"/>
    </row>
    <row r="106" spans="1:48" ht="14.85" customHeight="1" x14ac:dyDescent="0.25">
      <c r="A106" s="231"/>
      <c r="B106" s="1398"/>
      <c r="C106" s="1401"/>
      <c r="D106" s="1401"/>
      <c r="E106" s="1401"/>
      <c r="F106" s="1404"/>
      <c r="G106" s="1407"/>
      <c r="H106" s="1407"/>
      <c r="I106" s="259" t="s">
        <v>500</v>
      </c>
      <c r="J106" s="260"/>
      <c r="K106" s="260"/>
      <c r="L106" s="261"/>
      <c r="M106" s="261"/>
      <c r="N106" s="261"/>
      <c r="O106" s="262">
        <v>0</v>
      </c>
      <c r="P106" s="260"/>
      <c r="Q106" s="1410"/>
      <c r="R106" s="1413"/>
      <c r="S106" s="1410"/>
      <c r="T106" s="1413"/>
      <c r="U106" s="1410"/>
      <c r="V106" s="1413"/>
      <c r="W106" s="1410"/>
      <c r="X106" s="1413"/>
      <c r="Y106" s="1410"/>
      <c r="Z106" s="1413"/>
      <c r="AA106" s="1410"/>
      <c r="AB106" s="1413"/>
      <c r="AC106" s="1410"/>
      <c r="AD106" s="1413"/>
      <c r="AE106" s="1410"/>
      <c r="AF106" s="1413"/>
      <c r="AG106" s="1410"/>
      <c r="AH106" s="1413"/>
      <c r="AI106" s="1410"/>
      <c r="AJ106" s="1413"/>
      <c r="AK106" s="1410"/>
      <c r="AL106" s="1413"/>
      <c r="AM106" s="1410"/>
      <c r="AN106" s="1413"/>
      <c r="AO106" s="1410"/>
      <c r="AP106" s="1413"/>
      <c r="AQ106" s="1410"/>
      <c r="AR106" s="1413"/>
      <c r="AS106" s="1410"/>
      <c r="AT106" s="1413"/>
      <c r="AU106" s="126"/>
      <c r="AV106" s="126"/>
    </row>
    <row r="107" spans="1:48" ht="14.85" customHeight="1" x14ac:dyDescent="0.25">
      <c r="A107" s="231"/>
      <c r="B107" s="1396">
        <v>35</v>
      </c>
      <c r="C107" s="1399"/>
      <c r="D107" s="1399"/>
      <c r="E107" s="1399"/>
      <c r="F107" s="1402"/>
      <c r="G107" s="1405"/>
      <c r="H107" s="1405"/>
      <c r="I107" s="259" t="s">
        <v>498</v>
      </c>
      <c r="J107" s="260"/>
      <c r="K107" s="260"/>
      <c r="L107" s="261"/>
      <c r="M107" s="261"/>
      <c r="N107" s="261"/>
      <c r="O107" s="262">
        <v>0</v>
      </c>
      <c r="P107" s="260"/>
      <c r="Q107" s="1408"/>
      <c r="R107" s="1411"/>
      <c r="S107" s="1408"/>
      <c r="T107" s="1411"/>
      <c r="U107" s="1408"/>
      <c r="V107" s="1411"/>
      <c r="W107" s="1408"/>
      <c r="X107" s="1411"/>
      <c r="Y107" s="1408"/>
      <c r="Z107" s="1411"/>
      <c r="AA107" s="1408"/>
      <c r="AB107" s="1411"/>
      <c r="AC107" s="1408"/>
      <c r="AD107" s="1411"/>
      <c r="AE107" s="1408"/>
      <c r="AF107" s="1411"/>
      <c r="AG107" s="1408"/>
      <c r="AH107" s="1411"/>
      <c r="AI107" s="1408"/>
      <c r="AJ107" s="1411"/>
      <c r="AK107" s="1408"/>
      <c r="AL107" s="1411"/>
      <c r="AM107" s="1408"/>
      <c r="AN107" s="1411"/>
      <c r="AO107" s="1408"/>
      <c r="AP107" s="1411"/>
      <c r="AQ107" s="1408"/>
      <c r="AR107" s="1411"/>
      <c r="AS107" s="1408"/>
      <c r="AT107" s="1411"/>
      <c r="AU107" s="126"/>
      <c r="AV107" s="126"/>
    </row>
    <row r="108" spans="1:48" ht="14.85" customHeight="1" x14ac:dyDescent="0.25">
      <c r="A108" s="231"/>
      <c r="B108" s="1397"/>
      <c r="C108" s="1400"/>
      <c r="D108" s="1400"/>
      <c r="E108" s="1400"/>
      <c r="F108" s="1403"/>
      <c r="G108" s="1406"/>
      <c r="H108" s="1406"/>
      <c r="I108" s="259" t="s">
        <v>499</v>
      </c>
      <c r="J108" s="260"/>
      <c r="K108" s="260"/>
      <c r="L108" s="261"/>
      <c r="M108" s="261"/>
      <c r="N108" s="261"/>
      <c r="O108" s="262">
        <v>0</v>
      </c>
      <c r="P108" s="260"/>
      <c r="Q108" s="1409"/>
      <c r="R108" s="1412"/>
      <c r="S108" s="1409"/>
      <c r="T108" s="1412"/>
      <c r="U108" s="1409"/>
      <c r="V108" s="1412"/>
      <c r="W108" s="1409"/>
      <c r="X108" s="1412"/>
      <c r="Y108" s="1409"/>
      <c r="Z108" s="1412"/>
      <c r="AA108" s="1409"/>
      <c r="AB108" s="1412"/>
      <c r="AC108" s="1409"/>
      <c r="AD108" s="1412"/>
      <c r="AE108" s="1409"/>
      <c r="AF108" s="1412"/>
      <c r="AG108" s="1409"/>
      <c r="AH108" s="1412"/>
      <c r="AI108" s="1409"/>
      <c r="AJ108" s="1412"/>
      <c r="AK108" s="1409"/>
      <c r="AL108" s="1412"/>
      <c r="AM108" s="1409"/>
      <c r="AN108" s="1412"/>
      <c r="AO108" s="1409"/>
      <c r="AP108" s="1412"/>
      <c r="AQ108" s="1409"/>
      <c r="AR108" s="1412"/>
      <c r="AS108" s="1409"/>
      <c r="AT108" s="1412"/>
      <c r="AU108" s="126"/>
      <c r="AV108" s="126"/>
    </row>
    <row r="109" spans="1:48" ht="14.85" customHeight="1" x14ac:dyDescent="0.25">
      <c r="A109" s="231"/>
      <c r="B109" s="1398"/>
      <c r="C109" s="1401"/>
      <c r="D109" s="1401"/>
      <c r="E109" s="1401"/>
      <c r="F109" s="1404"/>
      <c r="G109" s="1407"/>
      <c r="H109" s="1407"/>
      <c r="I109" s="259" t="s">
        <v>500</v>
      </c>
      <c r="J109" s="260"/>
      <c r="K109" s="260"/>
      <c r="L109" s="261"/>
      <c r="M109" s="261"/>
      <c r="N109" s="261"/>
      <c r="O109" s="262">
        <v>0</v>
      </c>
      <c r="P109" s="260"/>
      <c r="Q109" s="1410"/>
      <c r="R109" s="1413"/>
      <c r="S109" s="1410"/>
      <c r="T109" s="1413"/>
      <c r="U109" s="1410"/>
      <c r="V109" s="1413"/>
      <c r="W109" s="1410"/>
      <c r="X109" s="1413"/>
      <c r="Y109" s="1410"/>
      <c r="Z109" s="1413"/>
      <c r="AA109" s="1410"/>
      <c r="AB109" s="1413"/>
      <c r="AC109" s="1410"/>
      <c r="AD109" s="1413"/>
      <c r="AE109" s="1410"/>
      <c r="AF109" s="1413"/>
      <c r="AG109" s="1410"/>
      <c r="AH109" s="1413"/>
      <c r="AI109" s="1410"/>
      <c r="AJ109" s="1413"/>
      <c r="AK109" s="1410"/>
      <c r="AL109" s="1413"/>
      <c r="AM109" s="1410"/>
      <c r="AN109" s="1413"/>
      <c r="AO109" s="1410"/>
      <c r="AP109" s="1413"/>
      <c r="AQ109" s="1410"/>
      <c r="AR109" s="1413"/>
      <c r="AS109" s="1410"/>
      <c r="AT109" s="1413"/>
      <c r="AU109" s="126"/>
      <c r="AV109" s="126"/>
    </row>
    <row r="110" spans="1:48" ht="14.85" customHeight="1" x14ac:dyDescent="0.25">
      <c r="A110" s="231"/>
      <c r="B110" s="1396">
        <v>36</v>
      </c>
      <c r="C110" s="1399"/>
      <c r="D110" s="1399"/>
      <c r="E110" s="1399"/>
      <c r="F110" s="1402"/>
      <c r="G110" s="1405"/>
      <c r="H110" s="1405"/>
      <c r="I110" s="259" t="s">
        <v>498</v>
      </c>
      <c r="J110" s="260"/>
      <c r="K110" s="260"/>
      <c r="L110" s="261"/>
      <c r="M110" s="261"/>
      <c r="N110" s="261"/>
      <c r="O110" s="262">
        <v>0</v>
      </c>
      <c r="P110" s="260"/>
      <c r="Q110" s="1408"/>
      <c r="R110" s="1411"/>
      <c r="S110" s="1408"/>
      <c r="T110" s="1411"/>
      <c r="U110" s="1408"/>
      <c r="V110" s="1411"/>
      <c r="W110" s="1408"/>
      <c r="X110" s="1411"/>
      <c r="Y110" s="1408"/>
      <c r="Z110" s="1411"/>
      <c r="AA110" s="1408"/>
      <c r="AB110" s="1411"/>
      <c r="AC110" s="1408"/>
      <c r="AD110" s="1411"/>
      <c r="AE110" s="1408"/>
      <c r="AF110" s="1411"/>
      <c r="AG110" s="1408"/>
      <c r="AH110" s="1411"/>
      <c r="AI110" s="1408"/>
      <c r="AJ110" s="1411"/>
      <c r="AK110" s="1408"/>
      <c r="AL110" s="1411"/>
      <c r="AM110" s="1408"/>
      <c r="AN110" s="1411"/>
      <c r="AO110" s="1408"/>
      <c r="AP110" s="1411"/>
      <c r="AQ110" s="1408"/>
      <c r="AR110" s="1411"/>
      <c r="AS110" s="1408"/>
      <c r="AT110" s="1411"/>
      <c r="AU110" s="126"/>
      <c r="AV110" s="126"/>
    </row>
    <row r="111" spans="1:48" ht="14.85" customHeight="1" x14ac:dyDescent="0.25">
      <c r="A111" s="231"/>
      <c r="B111" s="1397"/>
      <c r="C111" s="1400"/>
      <c r="D111" s="1400"/>
      <c r="E111" s="1400"/>
      <c r="F111" s="1403"/>
      <c r="G111" s="1406"/>
      <c r="H111" s="1406"/>
      <c r="I111" s="259" t="s">
        <v>499</v>
      </c>
      <c r="J111" s="260"/>
      <c r="K111" s="260"/>
      <c r="L111" s="261"/>
      <c r="M111" s="261"/>
      <c r="N111" s="261"/>
      <c r="O111" s="262">
        <v>0</v>
      </c>
      <c r="P111" s="260"/>
      <c r="Q111" s="1409"/>
      <c r="R111" s="1412"/>
      <c r="S111" s="1409"/>
      <c r="T111" s="1412"/>
      <c r="U111" s="1409"/>
      <c r="V111" s="1412"/>
      <c r="W111" s="1409"/>
      <c r="X111" s="1412"/>
      <c r="Y111" s="1409"/>
      <c r="Z111" s="1412"/>
      <c r="AA111" s="1409"/>
      <c r="AB111" s="1412"/>
      <c r="AC111" s="1409"/>
      <c r="AD111" s="1412"/>
      <c r="AE111" s="1409"/>
      <c r="AF111" s="1412"/>
      <c r="AG111" s="1409"/>
      <c r="AH111" s="1412"/>
      <c r="AI111" s="1409"/>
      <c r="AJ111" s="1412"/>
      <c r="AK111" s="1409"/>
      <c r="AL111" s="1412"/>
      <c r="AM111" s="1409"/>
      <c r="AN111" s="1412"/>
      <c r="AO111" s="1409"/>
      <c r="AP111" s="1412"/>
      <c r="AQ111" s="1409"/>
      <c r="AR111" s="1412"/>
      <c r="AS111" s="1409"/>
      <c r="AT111" s="1412"/>
      <c r="AU111" s="126"/>
      <c r="AV111" s="126"/>
    </row>
    <row r="112" spans="1:48" ht="14.85" customHeight="1" x14ac:dyDescent="0.25">
      <c r="A112" s="231"/>
      <c r="B112" s="1398"/>
      <c r="C112" s="1401"/>
      <c r="D112" s="1401"/>
      <c r="E112" s="1401"/>
      <c r="F112" s="1404"/>
      <c r="G112" s="1407"/>
      <c r="H112" s="1407"/>
      <c r="I112" s="259" t="s">
        <v>500</v>
      </c>
      <c r="J112" s="260"/>
      <c r="K112" s="260"/>
      <c r="L112" s="261"/>
      <c r="M112" s="261"/>
      <c r="N112" s="261"/>
      <c r="O112" s="262">
        <v>0</v>
      </c>
      <c r="P112" s="260"/>
      <c r="Q112" s="1410"/>
      <c r="R112" s="1413"/>
      <c r="S112" s="1410"/>
      <c r="T112" s="1413"/>
      <c r="U112" s="1410"/>
      <c r="V112" s="1413"/>
      <c r="W112" s="1410"/>
      <c r="X112" s="1413"/>
      <c r="Y112" s="1410"/>
      <c r="Z112" s="1413"/>
      <c r="AA112" s="1410"/>
      <c r="AB112" s="1413"/>
      <c r="AC112" s="1410"/>
      <c r="AD112" s="1413"/>
      <c r="AE112" s="1410"/>
      <c r="AF112" s="1413"/>
      <c r="AG112" s="1410"/>
      <c r="AH112" s="1413"/>
      <c r="AI112" s="1410"/>
      <c r="AJ112" s="1413"/>
      <c r="AK112" s="1410"/>
      <c r="AL112" s="1413"/>
      <c r="AM112" s="1410"/>
      <c r="AN112" s="1413"/>
      <c r="AO112" s="1410"/>
      <c r="AP112" s="1413"/>
      <c r="AQ112" s="1410"/>
      <c r="AR112" s="1413"/>
      <c r="AS112" s="1410"/>
      <c r="AT112" s="1413"/>
      <c r="AU112" s="126"/>
      <c r="AV112" s="126"/>
    </row>
    <row r="113" spans="1:48" ht="14.85" customHeight="1" x14ac:dyDescent="0.25">
      <c r="A113" s="231"/>
      <c r="B113" s="1396">
        <v>37</v>
      </c>
      <c r="C113" s="1399"/>
      <c r="D113" s="1399"/>
      <c r="E113" s="1399"/>
      <c r="F113" s="1402"/>
      <c r="G113" s="1405"/>
      <c r="H113" s="1405"/>
      <c r="I113" s="259" t="s">
        <v>498</v>
      </c>
      <c r="J113" s="260"/>
      <c r="K113" s="260"/>
      <c r="L113" s="261"/>
      <c r="M113" s="261"/>
      <c r="N113" s="261"/>
      <c r="O113" s="262">
        <v>0</v>
      </c>
      <c r="P113" s="260"/>
      <c r="Q113" s="1408"/>
      <c r="R113" s="1411"/>
      <c r="S113" s="1408"/>
      <c r="T113" s="1411"/>
      <c r="U113" s="1408"/>
      <c r="V113" s="1411"/>
      <c r="W113" s="1408"/>
      <c r="X113" s="1411"/>
      <c r="Y113" s="1408"/>
      <c r="Z113" s="1411"/>
      <c r="AA113" s="1408"/>
      <c r="AB113" s="1411"/>
      <c r="AC113" s="1408"/>
      <c r="AD113" s="1411"/>
      <c r="AE113" s="1408"/>
      <c r="AF113" s="1411"/>
      <c r="AG113" s="1408"/>
      <c r="AH113" s="1411"/>
      <c r="AI113" s="1408"/>
      <c r="AJ113" s="1411"/>
      <c r="AK113" s="1408"/>
      <c r="AL113" s="1411"/>
      <c r="AM113" s="1408"/>
      <c r="AN113" s="1411"/>
      <c r="AO113" s="1408"/>
      <c r="AP113" s="1411"/>
      <c r="AQ113" s="1408"/>
      <c r="AR113" s="1411"/>
      <c r="AS113" s="1408"/>
      <c r="AT113" s="1411"/>
      <c r="AU113" s="126"/>
      <c r="AV113" s="126"/>
    </row>
    <row r="114" spans="1:48" ht="14.85" customHeight="1" x14ac:dyDescent="0.25">
      <c r="A114" s="231"/>
      <c r="B114" s="1397"/>
      <c r="C114" s="1400"/>
      <c r="D114" s="1400"/>
      <c r="E114" s="1400"/>
      <c r="F114" s="1403"/>
      <c r="G114" s="1406"/>
      <c r="H114" s="1406"/>
      <c r="I114" s="259" t="s">
        <v>499</v>
      </c>
      <c r="J114" s="260"/>
      <c r="K114" s="260"/>
      <c r="L114" s="261"/>
      <c r="M114" s="261"/>
      <c r="N114" s="261"/>
      <c r="O114" s="262">
        <v>0</v>
      </c>
      <c r="P114" s="260"/>
      <c r="Q114" s="1409"/>
      <c r="R114" s="1412"/>
      <c r="S114" s="1409"/>
      <c r="T114" s="1412"/>
      <c r="U114" s="1409"/>
      <c r="V114" s="1412"/>
      <c r="W114" s="1409"/>
      <c r="X114" s="1412"/>
      <c r="Y114" s="1409"/>
      <c r="Z114" s="1412"/>
      <c r="AA114" s="1409"/>
      <c r="AB114" s="1412"/>
      <c r="AC114" s="1409"/>
      <c r="AD114" s="1412"/>
      <c r="AE114" s="1409"/>
      <c r="AF114" s="1412"/>
      <c r="AG114" s="1409"/>
      <c r="AH114" s="1412"/>
      <c r="AI114" s="1409"/>
      <c r="AJ114" s="1412"/>
      <c r="AK114" s="1409"/>
      <c r="AL114" s="1412"/>
      <c r="AM114" s="1409"/>
      <c r="AN114" s="1412"/>
      <c r="AO114" s="1409"/>
      <c r="AP114" s="1412"/>
      <c r="AQ114" s="1409"/>
      <c r="AR114" s="1412"/>
      <c r="AS114" s="1409"/>
      <c r="AT114" s="1412"/>
      <c r="AU114" s="126"/>
      <c r="AV114" s="126"/>
    </row>
    <row r="115" spans="1:48" ht="14.85" customHeight="1" x14ac:dyDescent="0.25">
      <c r="A115" s="231"/>
      <c r="B115" s="1398"/>
      <c r="C115" s="1401"/>
      <c r="D115" s="1401"/>
      <c r="E115" s="1401"/>
      <c r="F115" s="1404"/>
      <c r="G115" s="1407"/>
      <c r="H115" s="1407"/>
      <c r="I115" s="259" t="s">
        <v>500</v>
      </c>
      <c r="J115" s="260"/>
      <c r="K115" s="260"/>
      <c r="L115" s="261"/>
      <c r="M115" s="261"/>
      <c r="N115" s="261"/>
      <c r="O115" s="262">
        <v>0</v>
      </c>
      <c r="P115" s="260"/>
      <c r="Q115" s="1410"/>
      <c r="R115" s="1413"/>
      <c r="S115" s="1410"/>
      <c r="T115" s="1413"/>
      <c r="U115" s="1410"/>
      <c r="V115" s="1413"/>
      <c r="W115" s="1410"/>
      <c r="X115" s="1413"/>
      <c r="Y115" s="1410"/>
      <c r="Z115" s="1413"/>
      <c r="AA115" s="1410"/>
      <c r="AB115" s="1413"/>
      <c r="AC115" s="1410"/>
      <c r="AD115" s="1413"/>
      <c r="AE115" s="1410"/>
      <c r="AF115" s="1413"/>
      <c r="AG115" s="1410"/>
      <c r="AH115" s="1413"/>
      <c r="AI115" s="1410"/>
      <c r="AJ115" s="1413"/>
      <c r="AK115" s="1410"/>
      <c r="AL115" s="1413"/>
      <c r="AM115" s="1410"/>
      <c r="AN115" s="1413"/>
      <c r="AO115" s="1410"/>
      <c r="AP115" s="1413"/>
      <c r="AQ115" s="1410"/>
      <c r="AR115" s="1413"/>
      <c r="AS115" s="1410"/>
      <c r="AT115" s="1413"/>
      <c r="AU115" s="126"/>
      <c r="AV115" s="126"/>
    </row>
    <row r="116" spans="1:48" ht="14.85" customHeight="1" x14ac:dyDescent="0.25">
      <c r="A116" s="231"/>
      <c r="B116" s="1396">
        <v>38</v>
      </c>
      <c r="C116" s="1399"/>
      <c r="D116" s="1399"/>
      <c r="E116" s="1399"/>
      <c r="F116" s="1402"/>
      <c r="G116" s="1405"/>
      <c r="H116" s="1405"/>
      <c r="I116" s="259" t="s">
        <v>498</v>
      </c>
      <c r="J116" s="260"/>
      <c r="K116" s="260"/>
      <c r="L116" s="261"/>
      <c r="M116" s="261"/>
      <c r="N116" s="261"/>
      <c r="O116" s="262">
        <v>0</v>
      </c>
      <c r="P116" s="260"/>
      <c r="Q116" s="1408"/>
      <c r="R116" s="1411"/>
      <c r="S116" s="1408"/>
      <c r="T116" s="1411"/>
      <c r="U116" s="1408"/>
      <c r="V116" s="1411"/>
      <c r="W116" s="1408"/>
      <c r="X116" s="1411"/>
      <c r="Y116" s="1408"/>
      <c r="Z116" s="1411"/>
      <c r="AA116" s="1408"/>
      <c r="AB116" s="1411"/>
      <c r="AC116" s="1408"/>
      <c r="AD116" s="1411"/>
      <c r="AE116" s="1408"/>
      <c r="AF116" s="1411"/>
      <c r="AG116" s="1408"/>
      <c r="AH116" s="1411"/>
      <c r="AI116" s="1408"/>
      <c r="AJ116" s="1411"/>
      <c r="AK116" s="1408"/>
      <c r="AL116" s="1411"/>
      <c r="AM116" s="1408"/>
      <c r="AN116" s="1411"/>
      <c r="AO116" s="1408"/>
      <c r="AP116" s="1411"/>
      <c r="AQ116" s="1408"/>
      <c r="AR116" s="1411"/>
      <c r="AS116" s="1408"/>
      <c r="AT116" s="1411"/>
      <c r="AU116" s="126"/>
      <c r="AV116" s="126"/>
    </row>
    <row r="117" spans="1:48" ht="14.85" customHeight="1" x14ac:dyDescent="0.25">
      <c r="A117" s="231"/>
      <c r="B117" s="1397"/>
      <c r="C117" s="1400"/>
      <c r="D117" s="1400"/>
      <c r="E117" s="1400"/>
      <c r="F117" s="1403"/>
      <c r="G117" s="1406"/>
      <c r="H117" s="1406"/>
      <c r="I117" s="259" t="s">
        <v>499</v>
      </c>
      <c r="J117" s="260"/>
      <c r="K117" s="260"/>
      <c r="L117" s="261"/>
      <c r="M117" s="261"/>
      <c r="N117" s="261"/>
      <c r="O117" s="262">
        <v>0</v>
      </c>
      <c r="P117" s="260"/>
      <c r="Q117" s="1409"/>
      <c r="R117" s="1412"/>
      <c r="S117" s="1409"/>
      <c r="T117" s="1412"/>
      <c r="U117" s="1409"/>
      <c r="V117" s="1412"/>
      <c r="W117" s="1409"/>
      <c r="X117" s="1412"/>
      <c r="Y117" s="1409"/>
      <c r="Z117" s="1412"/>
      <c r="AA117" s="1409"/>
      <c r="AB117" s="1412"/>
      <c r="AC117" s="1409"/>
      <c r="AD117" s="1412"/>
      <c r="AE117" s="1409"/>
      <c r="AF117" s="1412"/>
      <c r="AG117" s="1409"/>
      <c r="AH117" s="1412"/>
      <c r="AI117" s="1409"/>
      <c r="AJ117" s="1412"/>
      <c r="AK117" s="1409"/>
      <c r="AL117" s="1412"/>
      <c r="AM117" s="1409"/>
      <c r="AN117" s="1412"/>
      <c r="AO117" s="1409"/>
      <c r="AP117" s="1412"/>
      <c r="AQ117" s="1409"/>
      <c r="AR117" s="1412"/>
      <c r="AS117" s="1409"/>
      <c r="AT117" s="1412"/>
      <c r="AU117" s="126"/>
      <c r="AV117" s="126"/>
    </row>
    <row r="118" spans="1:48" ht="14.85" customHeight="1" x14ac:dyDescent="0.25">
      <c r="A118" s="231"/>
      <c r="B118" s="1398"/>
      <c r="C118" s="1401"/>
      <c r="D118" s="1401"/>
      <c r="E118" s="1401"/>
      <c r="F118" s="1404"/>
      <c r="G118" s="1407"/>
      <c r="H118" s="1407"/>
      <c r="I118" s="259" t="s">
        <v>500</v>
      </c>
      <c r="J118" s="260"/>
      <c r="K118" s="260"/>
      <c r="L118" s="261"/>
      <c r="M118" s="261"/>
      <c r="N118" s="261"/>
      <c r="O118" s="262">
        <v>0</v>
      </c>
      <c r="P118" s="260"/>
      <c r="Q118" s="1410"/>
      <c r="R118" s="1413"/>
      <c r="S118" s="1410"/>
      <c r="T118" s="1413"/>
      <c r="U118" s="1410"/>
      <c r="V118" s="1413"/>
      <c r="W118" s="1410"/>
      <c r="X118" s="1413"/>
      <c r="Y118" s="1410"/>
      <c r="Z118" s="1413"/>
      <c r="AA118" s="1410"/>
      <c r="AB118" s="1413"/>
      <c r="AC118" s="1410"/>
      <c r="AD118" s="1413"/>
      <c r="AE118" s="1410"/>
      <c r="AF118" s="1413"/>
      <c r="AG118" s="1410"/>
      <c r="AH118" s="1413"/>
      <c r="AI118" s="1410"/>
      <c r="AJ118" s="1413"/>
      <c r="AK118" s="1410"/>
      <c r="AL118" s="1413"/>
      <c r="AM118" s="1410"/>
      <c r="AN118" s="1413"/>
      <c r="AO118" s="1410"/>
      <c r="AP118" s="1413"/>
      <c r="AQ118" s="1410"/>
      <c r="AR118" s="1413"/>
      <c r="AS118" s="1410"/>
      <c r="AT118" s="1413"/>
      <c r="AU118" s="126"/>
      <c r="AV118" s="126"/>
    </row>
    <row r="119" spans="1:48" ht="14.85" customHeight="1" x14ac:dyDescent="0.25">
      <c r="A119" s="231"/>
      <c r="B119" s="1396">
        <v>39</v>
      </c>
      <c r="C119" s="1399"/>
      <c r="D119" s="1399"/>
      <c r="E119" s="1399"/>
      <c r="F119" s="1402"/>
      <c r="G119" s="1405"/>
      <c r="H119" s="1405"/>
      <c r="I119" s="259" t="s">
        <v>498</v>
      </c>
      <c r="J119" s="260"/>
      <c r="K119" s="260"/>
      <c r="L119" s="261"/>
      <c r="M119" s="261"/>
      <c r="N119" s="261"/>
      <c r="O119" s="262">
        <v>0</v>
      </c>
      <c r="P119" s="260"/>
      <c r="Q119" s="1408"/>
      <c r="R119" s="1411"/>
      <c r="S119" s="1408"/>
      <c r="T119" s="1411"/>
      <c r="U119" s="1408"/>
      <c r="V119" s="1411"/>
      <c r="W119" s="1408"/>
      <c r="X119" s="1411"/>
      <c r="Y119" s="1408"/>
      <c r="Z119" s="1411"/>
      <c r="AA119" s="1408"/>
      <c r="AB119" s="1411"/>
      <c r="AC119" s="1408"/>
      <c r="AD119" s="1411"/>
      <c r="AE119" s="1408"/>
      <c r="AF119" s="1411"/>
      <c r="AG119" s="1408"/>
      <c r="AH119" s="1411"/>
      <c r="AI119" s="1408"/>
      <c r="AJ119" s="1411"/>
      <c r="AK119" s="1408"/>
      <c r="AL119" s="1411"/>
      <c r="AM119" s="1408"/>
      <c r="AN119" s="1411"/>
      <c r="AO119" s="1408"/>
      <c r="AP119" s="1411"/>
      <c r="AQ119" s="1408"/>
      <c r="AR119" s="1411"/>
      <c r="AS119" s="1408"/>
      <c r="AT119" s="1411"/>
      <c r="AU119" s="126"/>
      <c r="AV119" s="126"/>
    </row>
    <row r="120" spans="1:48" ht="14.85" customHeight="1" x14ac:dyDescent="0.25">
      <c r="A120" s="231"/>
      <c r="B120" s="1397"/>
      <c r="C120" s="1400"/>
      <c r="D120" s="1400"/>
      <c r="E120" s="1400"/>
      <c r="F120" s="1403"/>
      <c r="G120" s="1406"/>
      <c r="H120" s="1406"/>
      <c r="I120" s="259" t="s">
        <v>499</v>
      </c>
      <c r="J120" s="260"/>
      <c r="K120" s="260"/>
      <c r="L120" s="261"/>
      <c r="M120" s="261"/>
      <c r="N120" s="261"/>
      <c r="O120" s="262">
        <v>0</v>
      </c>
      <c r="P120" s="260"/>
      <c r="Q120" s="1409"/>
      <c r="R120" s="1412"/>
      <c r="S120" s="1409"/>
      <c r="T120" s="1412"/>
      <c r="U120" s="1409"/>
      <c r="V120" s="1412"/>
      <c r="W120" s="1409"/>
      <c r="X120" s="1412"/>
      <c r="Y120" s="1409"/>
      <c r="Z120" s="1412"/>
      <c r="AA120" s="1409"/>
      <c r="AB120" s="1412"/>
      <c r="AC120" s="1409"/>
      <c r="AD120" s="1412"/>
      <c r="AE120" s="1409"/>
      <c r="AF120" s="1412"/>
      <c r="AG120" s="1409"/>
      <c r="AH120" s="1412"/>
      <c r="AI120" s="1409"/>
      <c r="AJ120" s="1412"/>
      <c r="AK120" s="1409"/>
      <c r="AL120" s="1412"/>
      <c r="AM120" s="1409"/>
      <c r="AN120" s="1412"/>
      <c r="AO120" s="1409"/>
      <c r="AP120" s="1412"/>
      <c r="AQ120" s="1409"/>
      <c r="AR120" s="1412"/>
      <c r="AS120" s="1409"/>
      <c r="AT120" s="1412"/>
      <c r="AU120" s="126"/>
      <c r="AV120" s="126"/>
    </row>
    <row r="121" spans="1:48" ht="14.85" customHeight="1" x14ac:dyDescent="0.25">
      <c r="A121" s="231"/>
      <c r="B121" s="1398"/>
      <c r="C121" s="1401"/>
      <c r="D121" s="1401"/>
      <c r="E121" s="1401"/>
      <c r="F121" s="1404"/>
      <c r="G121" s="1407"/>
      <c r="H121" s="1407"/>
      <c r="I121" s="259" t="s">
        <v>500</v>
      </c>
      <c r="J121" s="260"/>
      <c r="K121" s="260"/>
      <c r="L121" s="261"/>
      <c r="M121" s="261"/>
      <c r="N121" s="261"/>
      <c r="O121" s="262">
        <v>0</v>
      </c>
      <c r="P121" s="260"/>
      <c r="Q121" s="1410"/>
      <c r="R121" s="1413"/>
      <c r="S121" s="1410"/>
      <c r="T121" s="1413"/>
      <c r="U121" s="1410"/>
      <c r="V121" s="1413"/>
      <c r="W121" s="1410"/>
      <c r="X121" s="1413"/>
      <c r="Y121" s="1410"/>
      <c r="Z121" s="1413"/>
      <c r="AA121" s="1410"/>
      <c r="AB121" s="1413"/>
      <c r="AC121" s="1410"/>
      <c r="AD121" s="1413"/>
      <c r="AE121" s="1410"/>
      <c r="AF121" s="1413"/>
      <c r="AG121" s="1410"/>
      <c r="AH121" s="1413"/>
      <c r="AI121" s="1410"/>
      <c r="AJ121" s="1413"/>
      <c r="AK121" s="1410"/>
      <c r="AL121" s="1413"/>
      <c r="AM121" s="1410"/>
      <c r="AN121" s="1413"/>
      <c r="AO121" s="1410"/>
      <c r="AP121" s="1413"/>
      <c r="AQ121" s="1410"/>
      <c r="AR121" s="1413"/>
      <c r="AS121" s="1410"/>
      <c r="AT121" s="1413"/>
      <c r="AU121" s="126"/>
      <c r="AV121" s="126"/>
    </row>
    <row r="122" spans="1:48" ht="14.85" customHeight="1" x14ac:dyDescent="0.25">
      <c r="A122" s="231"/>
      <c r="B122" s="1396">
        <v>40</v>
      </c>
      <c r="C122" s="1399"/>
      <c r="D122" s="1399"/>
      <c r="E122" s="1399"/>
      <c r="F122" s="1402"/>
      <c r="G122" s="1405"/>
      <c r="H122" s="1405"/>
      <c r="I122" s="259" t="s">
        <v>498</v>
      </c>
      <c r="J122" s="260"/>
      <c r="K122" s="260"/>
      <c r="L122" s="261"/>
      <c r="M122" s="261"/>
      <c r="N122" s="261"/>
      <c r="O122" s="262">
        <v>0</v>
      </c>
      <c r="P122" s="260"/>
      <c r="Q122" s="1408"/>
      <c r="R122" s="1411"/>
      <c r="S122" s="1408"/>
      <c r="T122" s="1411"/>
      <c r="U122" s="1408"/>
      <c r="V122" s="1411"/>
      <c r="W122" s="1408"/>
      <c r="X122" s="1411"/>
      <c r="Y122" s="1408"/>
      <c r="Z122" s="1411"/>
      <c r="AA122" s="1408"/>
      <c r="AB122" s="1411"/>
      <c r="AC122" s="1408"/>
      <c r="AD122" s="1411"/>
      <c r="AE122" s="1408"/>
      <c r="AF122" s="1411"/>
      <c r="AG122" s="1408"/>
      <c r="AH122" s="1411"/>
      <c r="AI122" s="1408"/>
      <c r="AJ122" s="1411"/>
      <c r="AK122" s="1408"/>
      <c r="AL122" s="1411"/>
      <c r="AM122" s="1408"/>
      <c r="AN122" s="1411"/>
      <c r="AO122" s="1408"/>
      <c r="AP122" s="1411"/>
      <c r="AQ122" s="1408"/>
      <c r="AR122" s="1411"/>
      <c r="AS122" s="1408"/>
      <c r="AT122" s="1411"/>
      <c r="AU122" s="126"/>
      <c r="AV122" s="126"/>
    </row>
    <row r="123" spans="1:48" ht="14.85" customHeight="1" x14ac:dyDescent="0.25">
      <c r="A123" s="231"/>
      <c r="B123" s="1397"/>
      <c r="C123" s="1400"/>
      <c r="D123" s="1400"/>
      <c r="E123" s="1400"/>
      <c r="F123" s="1403"/>
      <c r="G123" s="1406"/>
      <c r="H123" s="1406"/>
      <c r="I123" s="259" t="s">
        <v>499</v>
      </c>
      <c r="J123" s="260"/>
      <c r="K123" s="260"/>
      <c r="L123" s="261"/>
      <c r="M123" s="261"/>
      <c r="N123" s="261"/>
      <c r="O123" s="262">
        <v>0</v>
      </c>
      <c r="P123" s="260"/>
      <c r="Q123" s="1409"/>
      <c r="R123" s="1412"/>
      <c r="S123" s="1409"/>
      <c r="T123" s="1412"/>
      <c r="U123" s="1409"/>
      <c r="V123" s="1412"/>
      <c r="W123" s="1409"/>
      <c r="X123" s="1412"/>
      <c r="Y123" s="1409"/>
      <c r="Z123" s="1412"/>
      <c r="AA123" s="1409"/>
      <c r="AB123" s="1412"/>
      <c r="AC123" s="1409"/>
      <c r="AD123" s="1412"/>
      <c r="AE123" s="1409"/>
      <c r="AF123" s="1412"/>
      <c r="AG123" s="1409"/>
      <c r="AH123" s="1412"/>
      <c r="AI123" s="1409"/>
      <c r="AJ123" s="1412"/>
      <c r="AK123" s="1409"/>
      <c r="AL123" s="1412"/>
      <c r="AM123" s="1409"/>
      <c r="AN123" s="1412"/>
      <c r="AO123" s="1409"/>
      <c r="AP123" s="1412"/>
      <c r="AQ123" s="1409"/>
      <c r="AR123" s="1412"/>
      <c r="AS123" s="1409"/>
      <c r="AT123" s="1412"/>
      <c r="AU123" s="126"/>
      <c r="AV123" s="126"/>
    </row>
    <row r="124" spans="1:48" ht="14.85" customHeight="1" x14ac:dyDescent="0.25">
      <c r="A124" s="231"/>
      <c r="B124" s="1398"/>
      <c r="C124" s="1401"/>
      <c r="D124" s="1401"/>
      <c r="E124" s="1401"/>
      <c r="F124" s="1404"/>
      <c r="G124" s="1407"/>
      <c r="H124" s="1407"/>
      <c r="I124" s="259" t="s">
        <v>500</v>
      </c>
      <c r="J124" s="260"/>
      <c r="K124" s="260"/>
      <c r="L124" s="261"/>
      <c r="M124" s="261"/>
      <c r="N124" s="261"/>
      <c r="O124" s="262">
        <v>0</v>
      </c>
      <c r="P124" s="260"/>
      <c r="Q124" s="1410"/>
      <c r="R124" s="1413"/>
      <c r="S124" s="1410"/>
      <c r="T124" s="1413"/>
      <c r="U124" s="1410"/>
      <c r="V124" s="1413"/>
      <c r="W124" s="1410"/>
      <c r="X124" s="1413"/>
      <c r="Y124" s="1410"/>
      <c r="Z124" s="1413"/>
      <c r="AA124" s="1410"/>
      <c r="AB124" s="1413"/>
      <c r="AC124" s="1410"/>
      <c r="AD124" s="1413"/>
      <c r="AE124" s="1410"/>
      <c r="AF124" s="1413"/>
      <c r="AG124" s="1410"/>
      <c r="AH124" s="1413"/>
      <c r="AI124" s="1410"/>
      <c r="AJ124" s="1413"/>
      <c r="AK124" s="1410"/>
      <c r="AL124" s="1413"/>
      <c r="AM124" s="1410"/>
      <c r="AN124" s="1413"/>
      <c r="AO124" s="1410"/>
      <c r="AP124" s="1413"/>
      <c r="AQ124" s="1410"/>
      <c r="AR124" s="1413"/>
      <c r="AS124" s="1410"/>
      <c r="AT124" s="1413"/>
      <c r="AU124" s="126"/>
      <c r="AV124" s="126"/>
    </row>
    <row r="125" spans="1:48" ht="14.85" customHeight="1" x14ac:dyDescent="0.25">
      <c r="A125" s="231"/>
      <c r="B125" s="1396">
        <v>41</v>
      </c>
      <c r="C125" s="1399"/>
      <c r="D125" s="1399"/>
      <c r="E125" s="1399"/>
      <c r="F125" s="1402"/>
      <c r="G125" s="1405"/>
      <c r="H125" s="1405"/>
      <c r="I125" s="259" t="s">
        <v>498</v>
      </c>
      <c r="J125" s="260"/>
      <c r="K125" s="260"/>
      <c r="L125" s="261"/>
      <c r="M125" s="261"/>
      <c r="N125" s="261"/>
      <c r="O125" s="262">
        <v>0</v>
      </c>
      <c r="P125" s="260"/>
      <c r="Q125" s="1408"/>
      <c r="R125" s="1411"/>
      <c r="S125" s="1408"/>
      <c r="T125" s="1411"/>
      <c r="U125" s="1408"/>
      <c r="V125" s="1411"/>
      <c r="W125" s="1408"/>
      <c r="X125" s="1411"/>
      <c r="Y125" s="1408"/>
      <c r="Z125" s="1411"/>
      <c r="AA125" s="1408"/>
      <c r="AB125" s="1411"/>
      <c r="AC125" s="1408"/>
      <c r="AD125" s="1411"/>
      <c r="AE125" s="1408"/>
      <c r="AF125" s="1411"/>
      <c r="AG125" s="1408"/>
      <c r="AH125" s="1411"/>
      <c r="AI125" s="1408"/>
      <c r="AJ125" s="1411"/>
      <c r="AK125" s="1408"/>
      <c r="AL125" s="1411"/>
      <c r="AM125" s="1408"/>
      <c r="AN125" s="1411"/>
      <c r="AO125" s="1408"/>
      <c r="AP125" s="1411"/>
      <c r="AQ125" s="1408"/>
      <c r="AR125" s="1411"/>
      <c r="AS125" s="1408"/>
      <c r="AT125" s="1411"/>
      <c r="AU125" s="126"/>
      <c r="AV125" s="126"/>
    </row>
    <row r="126" spans="1:48" ht="14.85" customHeight="1" x14ac:dyDescent="0.25">
      <c r="A126" s="231"/>
      <c r="B126" s="1397"/>
      <c r="C126" s="1400"/>
      <c r="D126" s="1400"/>
      <c r="E126" s="1400"/>
      <c r="F126" s="1403"/>
      <c r="G126" s="1406"/>
      <c r="H126" s="1406"/>
      <c r="I126" s="259" t="s">
        <v>499</v>
      </c>
      <c r="J126" s="260"/>
      <c r="K126" s="260"/>
      <c r="L126" s="261"/>
      <c r="M126" s="261"/>
      <c r="N126" s="261"/>
      <c r="O126" s="262">
        <v>0</v>
      </c>
      <c r="P126" s="260"/>
      <c r="Q126" s="1409"/>
      <c r="R126" s="1412"/>
      <c r="S126" s="1409"/>
      <c r="T126" s="1412"/>
      <c r="U126" s="1409"/>
      <c r="V126" s="1412"/>
      <c r="W126" s="1409"/>
      <c r="X126" s="1412"/>
      <c r="Y126" s="1409"/>
      <c r="Z126" s="1412"/>
      <c r="AA126" s="1409"/>
      <c r="AB126" s="1412"/>
      <c r="AC126" s="1409"/>
      <c r="AD126" s="1412"/>
      <c r="AE126" s="1409"/>
      <c r="AF126" s="1412"/>
      <c r="AG126" s="1409"/>
      <c r="AH126" s="1412"/>
      <c r="AI126" s="1409"/>
      <c r="AJ126" s="1412"/>
      <c r="AK126" s="1409"/>
      <c r="AL126" s="1412"/>
      <c r="AM126" s="1409"/>
      <c r="AN126" s="1412"/>
      <c r="AO126" s="1409"/>
      <c r="AP126" s="1412"/>
      <c r="AQ126" s="1409"/>
      <c r="AR126" s="1412"/>
      <c r="AS126" s="1409"/>
      <c r="AT126" s="1412"/>
      <c r="AU126" s="126"/>
      <c r="AV126" s="126"/>
    </row>
    <row r="127" spans="1:48" ht="14.85" customHeight="1" x14ac:dyDescent="0.25">
      <c r="A127" s="231"/>
      <c r="B127" s="1398"/>
      <c r="C127" s="1401"/>
      <c r="D127" s="1401"/>
      <c r="E127" s="1401"/>
      <c r="F127" s="1404"/>
      <c r="G127" s="1407"/>
      <c r="H127" s="1407"/>
      <c r="I127" s="259" t="s">
        <v>500</v>
      </c>
      <c r="J127" s="260"/>
      <c r="K127" s="260"/>
      <c r="L127" s="261"/>
      <c r="M127" s="261"/>
      <c r="N127" s="261"/>
      <c r="O127" s="262">
        <v>0</v>
      </c>
      <c r="P127" s="260"/>
      <c r="Q127" s="1410"/>
      <c r="R127" s="1413"/>
      <c r="S127" s="1410"/>
      <c r="T127" s="1413"/>
      <c r="U127" s="1410"/>
      <c r="V127" s="1413"/>
      <c r="W127" s="1410"/>
      <c r="X127" s="1413"/>
      <c r="Y127" s="1410"/>
      <c r="Z127" s="1413"/>
      <c r="AA127" s="1410"/>
      <c r="AB127" s="1413"/>
      <c r="AC127" s="1410"/>
      <c r="AD127" s="1413"/>
      <c r="AE127" s="1410"/>
      <c r="AF127" s="1413"/>
      <c r="AG127" s="1410"/>
      <c r="AH127" s="1413"/>
      <c r="AI127" s="1410"/>
      <c r="AJ127" s="1413"/>
      <c r="AK127" s="1410"/>
      <c r="AL127" s="1413"/>
      <c r="AM127" s="1410"/>
      <c r="AN127" s="1413"/>
      <c r="AO127" s="1410"/>
      <c r="AP127" s="1413"/>
      <c r="AQ127" s="1410"/>
      <c r="AR127" s="1413"/>
      <c r="AS127" s="1410"/>
      <c r="AT127" s="1413"/>
      <c r="AU127" s="126"/>
      <c r="AV127" s="126"/>
    </row>
    <row r="128" spans="1:48" ht="14.85" customHeight="1" x14ac:dyDescent="0.25">
      <c r="A128" s="231"/>
      <c r="B128" s="1396">
        <v>42</v>
      </c>
      <c r="C128" s="1399"/>
      <c r="D128" s="1399"/>
      <c r="E128" s="1399"/>
      <c r="F128" s="1402"/>
      <c r="G128" s="1405"/>
      <c r="H128" s="1405"/>
      <c r="I128" s="259" t="s">
        <v>498</v>
      </c>
      <c r="J128" s="260"/>
      <c r="K128" s="260"/>
      <c r="L128" s="261"/>
      <c r="M128" s="261"/>
      <c r="N128" s="261"/>
      <c r="O128" s="262">
        <v>0</v>
      </c>
      <c r="P128" s="260"/>
      <c r="Q128" s="1408"/>
      <c r="R128" s="1411"/>
      <c r="S128" s="1408"/>
      <c r="T128" s="1411"/>
      <c r="U128" s="1408"/>
      <c r="V128" s="1411"/>
      <c r="W128" s="1408"/>
      <c r="X128" s="1411"/>
      <c r="Y128" s="1408"/>
      <c r="Z128" s="1411"/>
      <c r="AA128" s="1408"/>
      <c r="AB128" s="1411"/>
      <c r="AC128" s="1408"/>
      <c r="AD128" s="1411"/>
      <c r="AE128" s="1408"/>
      <c r="AF128" s="1411"/>
      <c r="AG128" s="1408"/>
      <c r="AH128" s="1411"/>
      <c r="AI128" s="1408"/>
      <c r="AJ128" s="1411"/>
      <c r="AK128" s="1408"/>
      <c r="AL128" s="1411"/>
      <c r="AM128" s="1408"/>
      <c r="AN128" s="1411"/>
      <c r="AO128" s="1408"/>
      <c r="AP128" s="1411"/>
      <c r="AQ128" s="1408"/>
      <c r="AR128" s="1411"/>
      <c r="AS128" s="1408"/>
      <c r="AT128" s="1411"/>
      <c r="AU128" s="126"/>
      <c r="AV128" s="126"/>
    </row>
    <row r="129" spans="1:48" ht="14.85" customHeight="1" x14ac:dyDescent="0.25">
      <c r="A129" s="231"/>
      <c r="B129" s="1397"/>
      <c r="C129" s="1400"/>
      <c r="D129" s="1400"/>
      <c r="E129" s="1400"/>
      <c r="F129" s="1403"/>
      <c r="G129" s="1406"/>
      <c r="H129" s="1406"/>
      <c r="I129" s="259" t="s">
        <v>499</v>
      </c>
      <c r="J129" s="260"/>
      <c r="K129" s="260"/>
      <c r="L129" s="261"/>
      <c r="M129" s="261"/>
      <c r="N129" s="261"/>
      <c r="O129" s="262">
        <v>0</v>
      </c>
      <c r="P129" s="260"/>
      <c r="Q129" s="1409"/>
      <c r="R129" s="1412"/>
      <c r="S129" s="1409"/>
      <c r="T129" s="1412"/>
      <c r="U129" s="1409"/>
      <c r="V129" s="1412"/>
      <c r="W129" s="1409"/>
      <c r="X129" s="1412"/>
      <c r="Y129" s="1409"/>
      <c r="Z129" s="1412"/>
      <c r="AA129" s="1409"/>
      <c r="AB129" s="1412"/>
      <c r="AC129" s="1409"/>
      <c r="AD129" s="1412"/>
      <c r="AE129" s="1409"/>
      <c r="AF129" s="1412"/>
      <c r="AG129" s="1409"/>
      <c r="AH129" s="1412"/>
      <c r="AI129" s="1409"/>
      <c r="AJ129" s="1412"/>
      <c r="AK129" s="1409"/>
      <c r="AL129" s="1412"/>
      <c r="AM129" s="1409"/>
      <c r="AN129" s="1412"/>
      <c r="AO129" s="1409"/>
      <c r="AP129" s="1412"/>
      <c r="AQ129" s="1409"/>
      <c r="AR129" s="1412"/>
      <c r="AS129" s="1409"/>
      <c r="AT129" s="1412"/>
      <c r="AU129" s="126"/>
      <c r="AV129" s="126"/>
    </row>
    <row r="130" spans="1:48" ht="14.85" customHeight="1" x14ac:dyDescent="0.25">
      <c r="A130" s="231"/>
      <c r="B130" s="1398"/>
      <c r="C130" s="1401"/>
      <c r="D130" s="1401"/>
      <c r="E130" s="1401"/>
      <c r="F130" s="1404"/>
      <c r="G130" s="1407"/>
      <c r="H130" s="1407"/>
      <c r="I130" s="259" t="s">
        <v>500</v>
      </c>
      <c r="J130" s="260"/>
      <c r="K130" s="260"/>
      <c r="L130" s="261"/>
      <c r="M130" s="261"/>
      <c r="N130" s="261"/>
      <c r="O130" s="262">
        <v>0</v>
      </c>
      <c r="P130" s="260"/>
      <c r="Q130" s="1410"/>
      <c r="R130" s="1413"/>
      <c r="S130" s="1410"/>
      <c r="T130" s="1413"/>
      <c r="U130" s="1410"/>
      <c r="V130" s="1413"/>
      <c r="W130" s="1410"/>
      <c r="X130" s="1413"/>
      <c r="Y130" s="1410"/>
      <c r="Z130" s="1413"/>
      <c r="AA130" s="1410"/>
      <c r="AB130" s="1413"/>
      <c r="AC130" s="1410"/>
      <c r="AD130" s="1413"/>
      <c r="AE130" s="1410"/>
      <c r="AF130" s="1413"/>
      <c r="AG130" s="1410"/>
      <c r="AH130" s="1413"/>
      <c r="AI130" s="1410"/>
      <c r="AJ130" s="1413"/>
      <c r="AK130" s="1410"/>
      <c r="AL130" s="1413"/>
      <c r="AM130" s="1410"/>
      <c r="AN130" s="1413"/>
      <c r="AO130" s="1410"/>
      <c r="AP130" s="1413"/>
      <c r="AQ130" s="1410"/>
      <c r="AR130" s="1413"/>
      <c r="AS130" s="1410"/>
      <c r="AT130" s="1413"/>
      <c r="AU130" s="126"/>
      <c r="AV130" s="126"/>
    </row>
    <row r="131" spans="1:48" ht="14.85" customHeight="1" x14ac:dyDescent="0.25">
      <c r="A131" s="231"/>
      <c r="B131" s="1396">
        <v>43</v>
      </c>
      <c r="C131" s="1399"/>
      <c r="D131" s="1399"/>
      <c r="E131" s="1399"/>
      <c r="F131" s="1402"/>
      <c r="G131" s="1405"/>
      <c r="H131" s="1405"/>
      <c r="I131" s="259" t="s">
        <v>498</v>
      </c>
      <c r="J131" s="260"/>
      <c r="K131" s="260"/>
      <c r="L131" s="261"/>
      <c r="M131" s="261"/>
      <c r="N131" s="261"/>
      <c r="O131" s="262">
        <v>0</v>
      </c>
      <c r="P131" s="260"/>
      <c r="Q131" s="1408"/>
      <c r="R131" s="1411"/>
      <c r="S131" s="1408"/>
      <c r="T131" s="1411"/>
      <c r="U131" s="1408"/>
      <c r="V131" s="1411"/>
      <c r="W131" s="1408"/>
      <c r="X131" s="1411"/>
      <c r="Y131" s="1408"/>
      <c r="Z131" s="1411"/>
      <c r="AA131" s="1408"/>
      <c r="AB131" s="1411"/>
      <c r="AC131" s="1408"/>
      <c r="AD131" s="1411"/>
      <c r="AE131" s="1408"/>
      <c r="AF131" s="1411"/>
      <c r="AG131" s="1408"/>
      <c r="AH131" s="1411"/>
      <c r="AI131" s="1408"/>
      <c r="AJ131" s="1411"/>
      <c r="AK131" s="1408"/>
      <c r="AL131" s="1411"/>
      <c r="AM131" s="1408"/>
      <c r="AN131" s="1411"/>
      <c r="AO131" s="1408"/>
      <c r="AP131" s="1411"/>
      <c r="AQ131" s="1408"/>
      <c r="AR131" s="1411"/>
      <c r="AS131" s="1408"/>
      <c r="AT131" s="1411"/>
      <c r="AU131" s="126"/>
      <c r="AV131" s="126"/>
    </row>
    <row r="132" spans="1:48" ht="14.85" customHeight="1" x14ac:dyDescent="0.25">
      <c r="A132" s="231"/>
      <c r="B132" s="1397"/>
      <c r="C132" s="1400"/>
      <c r="D132" s="1400"/>
      <c r="E132" s="1400"/>
      <c r="F132" s="1403"/>
      <c r="G132" s="1406"/>
      <c r="H132" s="1406"/>
      <c r="I132" s="259" t="s">
        <v>499</v>
      </c>
      <c r="J132" s="260"/>
      <c r="K132" s="260"/>
      <c r="L132" s="261"/>
      <c r="M132" s="261"/>
      <c r="N132" s="261"/>
      <c r="O132" s="262">
        <v>0</v>
      </c>
      <c r="P132" s="260"/>
      <c r="Q132" s="1409"/>
      <c r="R132" s="1412"/>
      <c r="S132" s="1409"/>
      <c r="T132" s="1412"/>
      <c r="U132" s="1409"/>
      <c r="V132" s="1412"/>
      <c r="W132" s="1409"/>
      <c r="X132" s="1412"/>
      <c r="Y132" s="1409"/>
      <c r="Z132" s="1412"/>
      <c r="AA132" s="1409"/>
      <c r="AB132" s="1412"/>
      <c r="AC132" s="1409"/>
      <c r="AD132" s="1412"/>
      <c r="AE132" s="1409"/>
      <c r="AF132" s="1412"/>
      <c r="AG132" s="1409"/>
      <c r="AH132" s="1412"/>
      <c r="AI132" s="1409"/>
      <c r="AJ132" s="1412"/>
      <c r="AK132" s="1409"/>
      <c r="AL132" s="1412"/>
      <c r="AM132" s="1409"/>
      <c r="AN132" s="1412"/>
      <c r="AO132" s="1409"/>
      <c r="AP132" s="1412"/>
      <c r="AQ132" s="1409"/>
      <c r="AR132" s="1412"/>
      <c r="AS132" s="1409"/>
      <c r="AT132" s="1412"/>
      <c r="AU132" s="126"/>
      <c r="AV132" s="126"/>
    </row>
    <row r="133" spans="1:48" ht="14.85" customHeight="1" x14ac:dyDescent="0.25">
      <c r="A133" s="231"/>
      <c r="B133" s="1398"/>
      <c r="C133" s="1401"/>
      <c r="D133" s="1401"/>
      <c r="E133" s="1401"/>
      <c r="F133" s="1404"/>
      <c r="G133" s="1407"/>
      <c r="H133" s="1407"/>
      <c r="I133" s="259" t="s">
        <v>500</v>
      </c>
      <c r="J133" s="260"/>
      <c r="K133" s="260"/>
      <c r="L133" s="261"/>
      <c r="M133" s="261"/>
      <c r="N133" s="261"/>
      <c r="O133" s="262">
        <v>0</v>
      </c>
      <c r="P133" s="260"/>
      <c r="Q133" s="1410"/>
      <c r="R133" s="1413"/>
      <c r="S133" s="1410"/>
      <c r="T133" s="1413"/>
      <c r="U133" s="1410"/>
      <c r="V133" s="1413"/>
      <c r="W133" s="1410"/>
      <c r="X133" s="1413"/>
      <c r="Y133" s="1410"/>
      <c r="Z133" s="1413"/>
      <c r="AA133" s="1410"/>
      <c r="AB133" s="1413"/>
      <c r="AC133" s="1410"/>
      <c r="AD133" s="1413"/>
      <c r="AE133" s="1410"/>
      <c r="AF133" s="1413"/>
      <c r="AG133" s="1410"/>
      <c r="AH133" s="1413"/>
      <c r="AI133" s="1410"/>
      <c r="AJ133" s="1413"/>
      <c r="AK133" s="1410"/>
      <c r="AL133" s="1413"/>
      <c r="AM133" s="1410"/>
      <c r="AN133" s="1413"/>
      <c r="AO133" s="1410"/>
      <c r="AP133" s="1413"/>
      <c r="AQ133" s="1410"/>
      <c r="AR133" s="1413"/>
      <c r="AS133" s="1410"/>
      <c r="AT133" s="1413"/>
      <c r="AU133" s="126"/>
      <c r="AV133" s="126"/>
    </row>
    <row r="134" spans="1:48" ht="14.85" customHeight="1" x14ac:dyDescent="0.25">
      <c r="A134" s="231"/>
      <c r="B134" s="1396">
        <v>44</v>
      </c>
      <c r="C134" s="1399"/>
      <c r="D134" s="1399"/>
      <c r="E134" s="1399"/>
      <c r="F134" s="1402"/>
      <c r="G134" s="1405"/>
      <c r="H134" s="1405"/>
      <c r="I134" s="259" t="s">
        <v>498</v>
      </c>
      <c r="J134" s="260"/>
      <c r="K134" s="260"/>
      <c r="L134" s="261"/>
      <c r="M134" s="261"/>
      <c r="N134" s="261"/>
      <c r="O134" s="262">
        <v>0</v>
      </c>
      <c r="P134" s="260"/>
      <c r="Q134" s="1408"/>
      <c r="R134" s="1411"/>
      <c r="S134" s="1408"/>
      <c r="T134" s="1411"/>
      <c r="U134" s="1408"/>
      <c r="V134" s="1411"/>
      <c r="W134" s="1408"/>
      <c r="X134" s="1411"/>
      <c r="Y134" s="1408"/>
      <c r="Z134" s="1411"/>
      <c r="AA134" s="1408"/>
      <c r="AB134" s="1411"/>
      <c r="AC134" s="1408"/>
      <c r="AD134" s="1411"/>
      <c r="AE134" s="1408"/>
      <c r="AF134" s="1411"/>
      <c r="AG134" s="1408"/>
      <c r="AH134" s="1411"/>
      <c r="AI134" s="1408"/>
      <c r="AJ134" s="1411"/>
      <c r="AK134" s="1408"/>
      <c r="AL134" s="1411"/>
      <c r="AM134" s="1408"/>
      <c r="AN134" s="1411"/>
      <c r="AO134" s="1408"/>
      <c r="AP134" s="1411"/>
      <c r="AQ134" s="1408"/>
      <c r="AR134" s="1411"/>
      <c r="AS134" s="1408"/>
      <c r="AT134" s="1411"/>
      <c r="AU134" s="126"/>
      <c r="AV134" s="126"/>
    </row>
    <row r="135" spans="1:48" ht="14.85" customHeight="1" x14ac:dyDescent="0.25">
      <c r="A135" s="231"/>
      <c r="B135" s="1397"/>
      <c r="C135" s="1400"/>
      <c r="D135" s="1400"/>
      <c r="E135" s="1400"/>
      <c r="F135" s="1403"/>
      <c r="G135" s="1406"/>
      <c r="H135" s="1406"/>
      <c r="I135" s="259" t="s">
        <v>499</v>
      </c>
      <c r="J135" s="260"/>
      <c r="K135" s="260"/>
      <c r="L135" s="261"/>
      <c r="M135" s="261"/>
      <c r="N135" s="261"/>
      <c r="O135" s="262">
        <v>0</v>
      </c>
      <c r="P135" s="260"/>
      <c r="Q135" s="1409"/>
      <c r="R135" s="1412"/>
      <c r="S135" s="1409"/>
      <c r="T135" s="1412"/>
      <c r="U135" s="1409"/>
      <c r="V135" s="1412"/>
      <c r="W135" s="1409"/>
      <c r="X135" s="1412"/>
      <c r="Y135" s="1409"/>
      <c r="Z135" s="1412"/>
      <c r="AA135" s="1409"/>
      <c r="AB135" s="1412"/>
      <c r="AC135" s="1409"/>
      <c r="AD135" s="1412"/>
      <c r="AE135" s="1409"/>
      <c r="AF135" s="1412"/>
      <c r="AG135" s="1409"/>
      <c r="AH135" s="1412"/>
      <c r="AI135" s="1409"/>
      <c r="AJ135" s="1412"/>
      <c r="AK135" s="1409"/>
      <c r="AL135" s="1412"/>
      <c r="AM135" s="1409"/>
      <c r="AN135" s="1412"/>
      <c r="AO135" s="1409"/>
      <c r="AP135" s="1412"/>
      <c r="AQ135" s="1409"/>
      <c r="AR135" s="1412"/>
      <c r="AS135" s="1409"/>
      <c r="AT135" s="1412"/>
      <c r="AU135" s="126"/>
      <c r="AV135" s="126"/>
    </row>
    <row r="136" spans="1:48" ht="14.85" customHeight="1" x14ac:dyDescent="0.25">
      <c r="A136" s="231"/>
      <c r="B136" s="1398"/>
      <c r="C136" s="1401"/>
      <c r="D136" s="1401"/>
      <c r="E136" s="1401"/>
      <c r="F136" s="1404"/>
      <c r="G136" s="1407"/>
      <c r="H136" s="1407"/>
      <c r="I136" s="259" t="s">
        <v>500</v>
      </c>
      <c r="J136" s="260"/>
      <c r="K136" s="260"/>
      <c r="L136" s="261"/>
      <c r="M136" s="261"/>
      <c r="N136" s="261"/>
      <c r="O136" s="262">
        <v>0</v>
      </c>
      <c r="P136" s="260"/>
      <c r="Q136" s="1410"/>
      <c r="R136" s="1413"/>
      <c r="S136" s="1410"/>
      <c r="T136" s="1413"/>
      <c r="U136" s="1410"/>
      <c r="V136" s="1413"/>
      <c r="W136" s="1410"/>
      <c r="X136" s="1413"/>
      <c r="Y136" s="1410"/>
      <c r="Z136" s="1413"/>
      <c r="AA136" s="1410"/>
      <c r="AB136" s="1413"/>
      <c r="AC136" s="1410"/>
      <c r="AD136" s="1413"/>
      <c r="AE136" s="1410"/>
      <c r="AF136" s="1413"/>
      <c r="AG136" s="1410"/>
      <c r="AH136" s="1413"/>
      <c r="AI136" s="1410"/>
      <c r="AJ136" s="1413"/>
      <c r="AK136" s="1410"/>
      <c r="AL136" s="1413"/>
      <c r="AM136" s="1410"/>
      <c r="AN136" s="1413"/>
      <c r="AO136" s="1410"/>
      <c r="AP136" s="1413"/>
      <c r="AQ136" s="1410"/>
      <c r="AR136" s="1413"/>
      <c r="AS136" s="1410"/>
      <c r="AT136" s="1413"/>
      <c r="AU136" s="126"/>
      <c r="AV136" s="126"/>
    </row>
    <row r="137" spans="1:48" ht="14.85" customHeight="1" x14ac:dyDescent="0.25">
      <c r="A137" s="231"/>
      <c r="B137" s="1396">
        <v>45</v>
      </c>
      <c r="C137" s="1399"/>
      <c r="D137" s="1399"/>
      <c r="E137" s="1399"/>
      <c r="F137" s="1402"/>
      <c r="G137" s="1405"/>
      <c r="H137" s="1405"/>
      <c r="I137" s="259" t="s">
        <v>498</v>
      </c>
      <c r="J137" s="260"/>
      <c r="K137" s="260"/>
      <c r="L137" s="261"/>
      <c r="M137" s="261"/>
      <c r="N137" s="261"/>
      <c r="O137" s="262">
        <v>0</v>
      </c>
      <c r="P137" s="260"/>
      <c r="Q137" s="1408"/>
      <c r="R137" s="1411"/>
      <c r="S137" s="1408"/>
      <c r="T137" s="1411"/>
      <c r="U137" s="1408"/>
      <c r="V137" s="1411"/>
      <c r="W137" s="1408"/>
      <c r="X137" s="1411"/>
      <c r="Y137" s="1408"/>
      <c r="Z137" s="1411"/>
      <c r="AA137" s="1408"/>
      <c r="AB137" s="1411"/>
      <c r="AC137" s="1408"/>
      <c r="AD137" s="1411"/>
      <c r="AE137" s="1408"/>
      <c r="AF137" s="1411"/>
      <c r="AG137" s="1408"/>
      <c r="AH137" s="1411"/>
      <c r="AI137" s="1408"/>
      <c r="AJ137" s="1411"/>
      <c r="AK137" s="1408"/>
      <c r="AL137" s="1411"/>
      <c r="AM137" s="1408"/>
      <c r="AN137" s="1411"/>
      <c r="AO137" s="1408"/>
      <c r="AP137" s="1411"/>
      <c r="AQ137" s="1408"/>
      <c r="AR137" s="1411"/>
      <c r="AS137" s="1408"/>
      <c r="AT137" s="1411"/>
      <c r="AU137" s="126"/>
      <c r="AV137" s="126"/>
    </row>
    <row r="138" spans="1:48" ht="14.85" customHeight="1" x14ac:dyDescent="0.25">
      <c r="A138" s="231"/>
      <c r="B138" s="1397"/>
      <c r="C138" s="1400"/>
      <c r="D138" s="1400"/>
      <c r="E138" s="1400"/>
      <c r="F138" s="1403"/>
      <c r="G138" s="1406"/>
      <c r="H138" s="1406"/>
      <c r="I138" s="259" t="s">
        <v>499</v>
      </c>
      <c r="J138" s="260"/>
      <c r="K138" s="260"/>
      <c r="L138" s="261"/>
      <c r="M138" s="261"/>
      <c r="N138" s="261"/>
      <c r="O138" s="262">
        <v>0</v>
      </c>
      <c r="P138" s="260"/>
      <c r="Q138" s="1409"/>
      <c r="R138" s="1412"/>
      <c r="S138" s="1409"/>
      <c r="T138" s="1412"/>
      <c r="U138" s="1409"/>
      <c r="V138" s="1412"/>
      <c r="W138" s="1409"/>
      <c r="X138" s="1412"/>
      <c r="Y138" s="1409"/>
      <c r="Z138" s="1412"/>
      <c r="AA138" s="1409"/>
      <c r="AB138" s="1412"/>
      <c r="AC138" s="1409"/>
      <c r="AD138" s="1412"/>
      <c r="AE138" s="1409"/>
      <c r="AF138" s="1412"/>
      <c r="AG138" s="1409"/>
      <c r="AH138" s="1412"/>
      <c r="AI138" s="1409"/>
      <c r="AJ138" s="1412"/>
      <c r="AK138" s="1409"/>
      <c r="AL138" s="1412"/>
      <c r="AM138" s="1409"/>
      <c r="AN138" s="1412"/>
      <c r="AO138" s="1409"/>
      <c r="AP138" s="1412"/>
      <c r="AQ138" s="1409"/>
      <c r="AR138" s="1412"/>
      <c r="AS138" s="1409"/>
      <c r="AT138" s="1412"/>
      <c r="AU138" s="126"/>
      <c r="AV138" s="126"/>
    </row>
    <row r="139" spans="1:48" ht="14.85" customHeight="1" x14ac:dyDescent="0.25">
      <c r="A139" s="231"/>
      <c r="B139" s="1398"/>
      <c r="C139" s="1401"/>
      <c r="D139" s="1401"/>
      <c r="E139" s="1401"/>
      <c r="F139" s="1404"/>
      <c r="G139" s="1407"/>
      <c r="H139" s="1407"/>
      <c r="I139" s="259" t="s">
        <v>500</v>
      </c>
      <c r="J139" s="260"/>
      <c r="K139" s="260"/>
      <c r="L139" s="261"/>
      <c r="M139" s="261"/>
      <c r="N139" s="261"/>
      <c r="O139" s="262">
        <v>0</v>
      </c>
      <c r="P139" s="260"/>
      <c r="Q139" s="1410"/>
      <c r="R139" s="1413"/>
      <c r="S139" s="1410"/>
      <c r="T139" s="1413"/>
      <c r="U139" s="1410"/>
      <c r="V139" s="1413"/>
      <c r="W139" s="1410"/>
      <c r="X139" s="1413"/>
      <c r="Y139" s="1410"/>
      <c r="Z139" s="1413"/>
      <c r="AA139" s="1410"/>
      <c r="AB139" s="1413"/>
      <c r="AC139" s="1410"/>
      <c r="AD139" s="1413"/>
      <c r="AE139" s="1410"/>
      <c r="AF139" s="1413"/>
      <c r="AG139" s="1410"/>
      <c r="AH139" s="1413"/>
      <c r="AI139" s="1410"/>
      <c r="AJ139" s="1413"/>
      <c r="AK139" s="1410"/>
      <c r="AL139" s="1413"/>
      <c r="AM139" s="1410"/>
      <c r="AN139" s="1413"/>
      <c r="AO139" s="1410"/>
      <c r="AP139" s="1413"/>
      <c r="AQ139" s="1410"/>
      <c r="AR139" s="1413"/>
      <c r="AS139" s="1410"/>
      <c r="AT139" s="1413"/>
      <c r="AU139" s="126"/>
      <c r="AV139" s="126"/>
    </row>
    <row r="140" spans="1:48" ht="14.85" customHeight="1" x14ac:dyDescent="0.25">
      <c r="A140" s="231"/>
      <c r="B140" s="1396">
        <v>46</v>
      </c>
      <c r="C140" s="1399"/>
      <c r="D140" s="1399"/>
      <c r="E140" s="1399"/>
      <c r="F140" s="1402"/>
      <c r="G140" s="1405"/>
      <c r="H140" s="1405"/>
      <c r="I140" s="259" t="s">
        <v>498</v>
      </c>
      <c r="J140" s="260"/>
      <c r="K140" s="260"/>
      <c r="L140" s="261"/>
      <c r="M140" s="261"/>
      <c r="N140" s="261"/>
      <c r="O140" s="262">
        <v>0</v>
      </c>
      <c r="P140" s="260"/>
      <c r="Q140" s="1408"/>
      <c r="R140" s="1411"/>
      <c r="S140" s="1408"/>
      <c r="T140" s="1411"/>
      <c r="U140" s="1408"/>
      <c r="V140" s="1411"/>
      <c r="W140" s="1408"/>
      <c r="X140" s="1411"/>
      <c r="Y140" s="1408"/>
      <c r="Z140" s="1411"/>
      <c r="AA140" s="1408"/>
      <c r="AB140" s="1411"/>
      <c r="AC140" s="1408"/>
      <c r="AD140" s="1411"/>
      <c r="AE140" s="1408"/>
      <c r="AF140" s="1411"/>
      <c r="AG140" s="1408"/>
      <c r="AH140" s="1411"/>
      <c r="AI140" s="1408"/>
      <c r="AJ140" s="1411"/>
      <c r="AK140" s="1408"/>
      <c r="AL140" s="1411"/>
      <c r="AM140" s="1408"/>
      <c r="AN140" s="1411"/>
      <c r="AO140" s="1408"/>
      <c r="AP140" s="1411"/>
      <c r="AQ140" s="1408"/>
      <c r="AR140" s="1411"/>
      <c r="AS140" s="1408"/>
      <c r="AT140" s="1411"/>
      <c r="AU140" s="126"/>
      <c r="AV140" s="126"/>
    </row>
    <row r="141" spans="1:48" ht="14.85" customHeight="1" x14ac:dyDescent="0.25">
      <c r="A141" s="231"/>
      <c r="B141" s="1397"/>
      <c r="C141" s="1400"/>
      <c r="D141" s="1400"/>
      <c r="E141" s="1400"/>
      <c r="F141" s="1403"/>
      <c r="G141" s="1406"/>
      <c r="H141" s="1406"/>
      <c r="I141" s="259" t="s">
        <v>499</v>
      </c>
      <c r="J141" s="260"/>
      <c r="K141" s="260"/>
      <c r="L141" s="261"/>
      <c r="M141" s="261"/>
      <c r="N141" s="261"/>
      <c r="O141" s="262">
        <v>0</v>
      </c>
      <c r="P141" s="260"/>
      <c r="Q141" s="1409"/>
      <c r="R141" s="1412"/>
      <c r="S141" s="1409"/>
      <c r="T141" s="1412"/>
      <c r="U141" s="1409"/>
      <c r="V141" s="1412"/>
      <c r="W141" s="1409"/>
      <c r="X141" s="1412"/>
      <c r="Y141" s="1409"/>
      <c r="Z141" s="1412"/>
      <c r="AA141" s="1409"/>
      <c r="AB141" s="1412"/>
      <c r="AC141" s="1409"/>
      <c r="AD141" s="1412"/>
      <c r="AE141" s="1409"/>
      <c r="AF141" s="1412"/>
      <c r="AG141" s="1409"/>
      <c r="AH141" s="1412"/>
      <c r="AI141" s="1409"/>
      <c r="AJ141" s="1412"/>
      <c r="AK141" s="1409"/>
      <c r="AL141" s="1412"/>
      <c r="AM141" s="1409"/>
      <c r="AN141" s="1412"/>
      <c r="AO141" s="1409"/>
      <c r="AP141" s="1412"/>
      <c r="AQ141" s="1409"/>
      <c r="AR141" s="1412"/>
      <c r="AS141" s="1409"/>
      <c r="AT141" s="1412"/>
      <c r="AU141" s="126"/>
      <c r="AV141" s="126"/>
    </row>
    <row r="142" spans="1:48" ht="14.85" customHeight="1" x14ac:dyDescent="0.25">
      <c r="A142" s="231"/>
      <c r="B142" s="1398"/>
      <c r="C142" s="1401"/>
      <c r="D142" s="1401"/>
      <c r="E142" s="1401"/>
      <c r="F142" s="1404"/>
      <c r="G142" s="1407"/>
      <c r="H142" s="1407"/>
      <c r="I142" s="259" t="s">
        <v>500</v>
      </c>
      <c r="J142" s="260"/>
      <c r="K142" s="260"/>
      <c r="L142" s="261"/>
      <c r="M142" s="261"/>
      <c r="N142" s="261"/>
      <c r="O142" s="262">
        <v>0</v>
      </c>
      <c r="P142" s="260"/>
      <c r="Q142" s="1410"/>
      <c r="R142" s="1413"/>
      <c r="S142" s="1410"/>
      <c r="T142" s="1413"/>
      <c r="U142" s="1410"/>
      <c r="V142" s="1413"/>
      <c r="W142" s="1410"/>
      <c r="X142" s="1413"/>
      <c r="Y142" s="1410"/>
      <c r="Z142" s="1413"/>
      <c r="AA142" s="1410"/>
      <c r="AB142" s="1413"/>
      <c r="AC142" s="1410"/>
      <c r="AD142" s="1413"/>
      <c r="AE142" s="1410"/>
      <c r="AF142" s="1413"/>
      <c r="AG142" s="1410"/>
      <c r="AH142" s="1413"/>
      <c r="AI142" s="1410"/>
      <c r="AJ142" s="1413"/>
      <c r="AK142" s="1410"/>
      <c r="AL142" s="1413"/>
      <c r="AM142" s="1410"/>
      <c r="AN142" s="1413"/>
      <c r="AO142" s="1410"/>
      <c r="AP142" s="1413"/>
      <c r="AQ142" s="1410"/>
      <c r="AR142" s="1413"/>
      <c r="AS142" s="1410"/>
      <c r="AT142" s="1413"/>
      <c r="AU142" s="126"/>
      <c r="AV142" s="126"/>
    </row>
    <row r="143" spans="1:48" ht="14.85" customHeight="1" x14ac:dyDescent="0.25">
      <c r="A143" s="231"/>
      <c r="B143" s="1396">
        <v>47</v>
      </c>
      <c r="C143" s="1399"/>
      <c r="D143" s="1399"/>
      <c r="E143" s="1399"/>
      <c r="F143" s="1402"/>
      <c r="G143" s="1405"/>
      <c r="H143" s="1405"/>
      <c r="I143" s="259" t="s">
        <v>498</v>
      </c>
      <c r="J143" s="260"/>
      <c r="K143" s="260"/>
      <c r="L143" s="261"/>
      <c r="M143" s="261"/>
      <c r="N143" s="261"/>
      <c r="O143" s="262">
        <v>0</v>
      </c>
      <c r="P143" s="260"/>
      <c r="Q143" s="1408"/>
      <c r="R143" s="1411"/>
      <c r="S143" s="1408"/>
      <c r="T143" s="1411"/>
      <c r="U143" s="1408"/>
      <c r="V143" s="1411"/>
      <c r="W143" s="1408"/>
      <c r="X143" s="1411"/>
      <c r="Y143" s="1408"/>
      <c r="Z143" s="1411"/>
      <c r="AA143" s="1408"/>
      <c r="AB143" s="1411"/>
      <c r="AC143" s="1408"/>
      <c r="AD143" s="1411"/>
      <c r="AE143" s="1408"/>
      <c r="AF143" s="1411"/>
      <c r="AG143" s="1408"/>
      <c r="AH143" s="1411"/>
      <c r="AI143" s="1408"/>
      <c r="AJ143" s="1411"/>
      <c r="AK143" s="1408"/>
      <c r="AL143" s="1411"/>
      <c r="AM143" s="1408"/>
      <c r="AN143" s="1411"/>
      <c r="AO143" s="1408"/>
      <c r="AP143" s="1411"/>
      <c r="AQ143" s="1408"/>
      <c r="AR143" s="1411"/>
      <c r="AS143" s="1408"/>
      <c r="AT143" s="1411"/>
      <c r="AU143" s="126"/>
      <c r="AV143" s="126"/>
    </row>
    <row r="144" spans="1:48" ht="14.85" customHeight="1" x14ac:dyDescent="0.25">
      <c r="A144" s="231"/>
      <c r="B144" s="1397"/>
      <c r="C144" s="1400"/>
      <c r="D144" s="1400"/>
      <c r="E144" s="1400"/>
      <c r="F144" s="1403"/>
      <c r="G144" s="1406"/>
      <c r="H144" s="1406"/>
      <c r="I144" s="259" t="s">
        <v>499</v>
      </c>
      <c r="J144" s="260"/>
      <c r="K144" s="260"/>
      <c r="L144" s="261"/>
      <c r="M144" s="261"/>
      <c r="N144" s="261"/>
      <c r="O144" s="262">
        <v>0</v>
      </c>
      <c r="P144" s="260"/>
      <c r="Q144" s="1409"/>
      <c r="R144" s="1412"/>
      <c r="S144" s="1409"/>
      <c r="T144" s="1412"/>
      <c r="U144" s="1409"/>
      <c r="V144" s="1412"/>
      <c r="W144" s="1409"/>
      <c r="X144" s="1412"/>
      <c r="Y144" s="1409"/>
      <c r="Z144" s="1412"/>
      <c r="AA144" s="1409"/>
      <c r="AB144" s="1412"/>
      <c r="AC144" s="1409"/>
      <c r="AD144" s="1412"/>
      <c r="AE144" s="1409"/>
      <c r="AF144" s="1412"/>
      <c r="AG144" s="1409"/>
      <c r="AH144" s="1412"/>
      <c r="AI144" s="1409"/>
      <c r="AJ144" s="1412"/>
      <c r="AK144" s="1409"/>
      <c r="AL144" s="1412"/>
      <c r="AM144" s="1409"/>
      <c r="AN144" s="1412"/>
      <c r="AO144" s="1409"/>
      <c r="AP144" s="1412"/>
      <c r="AQ144" s="1409"/>
      <c r="AR144" s="1412"/>
      <c r="AS144" s="1409"/>
      <c r="AT144" s="1412"/>
      <c r="AU144" s="126"/>
      <c r="AV144" s="126"/>
    </row>
    <row r="145" spans="1:48" ht="14.85" customHeight="1" x14ac:dyDescent="0.25">
      <c r="A145" s="231"/>
      <c r="B145" s="1398"/>
      <c r="C145" s="1401"/>
      <c r="D145" s="1401"/>
      <c r="E145" s="1401"/>
      <c r="F145" s="1404"/>
      <c r="G145" s="1407"/>
      <c r="H145" s="1407"/>
      <c r="I145" s="259" t="s">
        <v>500</v>
      </c>
      <c r="J145" s="260"/>
      <c r="K145" s="260"/>
      <c r="L145" s="261"/>
      <c r="M145" s="261"/>
      <c r="N145" s="261"/>
      <c r="O145" s="262">
        <v>0</v>
      </c>
      <c r="P145" s="260"/>
      <c r="Q145" s="1410"/>
      <c r="R145" s="1413"/>
      <c r="S145" s="1410"/>
      <c r="T145" s="1413"/>
      <c r="U145" s="1410"/>
      <c r="V145" s="1413"/>
      <c r="W145" s="1410"/>
      <c r="X145" s="1413"/>
      <c r="Y145" s="1410"/>
      <c r="Z145" s="1413"/>
      <c r="AA145" s="1410"/>
      <c r="AB145" s="1413"/>
      <c r="AC145" s="1410"/>
      <c r="AD145" s="1413"/>
      <c r="AE145" s="1410"/>
      <c r="AF145" s="1413"/>
      <c r="AG145" s="1410"/>
      <c r="AH145" s="1413"/>
      <c r="AI145" s="1410"/>
      <c r="AJ145" s="1413"/>
      <c r="AK145" s="1410"/>
      <c r="AL145" s="1413"/>
      <c r="AM145" s="1410"/>
      <c r="AN145" s="1413"/>
      <c r="AO145" s="1410"/>
      <c r="AP145" s="1413"/>
      <c r="AQ145" s="1410"/>
      <c r="AR145" s="1413"/>
      <c r="AS145" s="1410"/>
      <c r="AT145" s="1413"/>
      <c r="AU145" s="126"/>
      <c r="AV145" s="126"/>
    </row>
    <row r="146" spans="1:48" ht="14.85" customHeight="1" x14ac:dyDescent="0.25">
      <c r="A146" s="231"/>
      <c r="B146" s="1396">
        <v>48</v>
      </c>
      <c r="C146" s="1399"/>
      <c r="D146" s="1399"/>
      <c r="E146" s="1399"/>
      <c r="F146" s="1402"/>
      <c r="G146" s="1405"/>
      <c r="H146" s="1405"/>
      <c r="I146" s="259" t="s">
        <v>498</v>
      </c>
      <c r="J146" s="260"/>
      <c r="K146" s="260"/>
      <c r="L146" s="261"/>
      <c r="M146" s="261"/>
      <c r="N146" s="261"/>
      <c r="O146" s="262">
        <v>0</v>
      </c>
      <c r="P146" s="260"/>
      <c r="Q146" s="1408"/>
      <c r="R146" s="1411"/>
      <c r="S146" s="1408"/>
      <c r="T146" s="1411"/>
      <c r="U146" s="1408"/>
      <c r="V146" s="1411"/>
      <c r="W146" s="1408"/>
      <c r="X146" s="1411"/>
      <c r="Y146" s="1408"/>
      <c r="Z146" s="1411"/>
      <c r="AA146" s="1408"/>
      <c r="AB146" s="1411"/>
      <c r="AC146" s="1408"/>
      <c r="AD146" s="1411"/>
      <c r="AE146" s="1408"/>
      <c r="AF146" s="1411"/>
      <c r="AG146" s="1408"/>
      <c r="AH146" s="1411"/>
      <c r="AI146" s="1408"/>
      <c r="AJ146" s="1411"/>
      <c r="AK146" s="1408"/>
      <c r="AL146" s="1411"/>
      <c r="AM146" s="1408"/>
      <c r="AN146" s="1411"/>
      <c r="AO146" s="1408"/>
      <c r="AP146" s="1411"/>
      <c r="AQ146" s="1408"/>
      <c r="AR146" s="1411"/>
      <c r="AS146" s="1408"/>
      <c r="AT146" s="1411"/>
      <c r="AU146" s="126"/>
      <c r="AV146" s="126"/>
    </row>
    <row r="147" spans="1:48" ht="14.85" customHeight="1" x14ac:dyDescent="0.25">
      <c r="A147" s="231"/>
      <c r="B147" s="1397"/>
      <c r="C147" s="1400"/>
      <c r="D147" s="1400"/>
      <c r="E147" s="1400"/>
      <c r="F147" s="1403"/>
      <c r="G147" s="1406"/>
      <c r="H147" s="1406"/>
      <c r="I147" s="259" t="s">
        <v>499</v>
      </c>
      <c r="J147" s="260"/>
      <c r="K147" s="260"/>
      <c r="L147" s="261"/>
      <c r="M147" s="261"/>
      <c r="N147" s="261"/>
      <c r="O147" s="262">
        <v>0</v>
      </c>
      <c r="P147" s="260"/>
      <c r="Q147" s="1409"/>
      <c r="R147" s="1412"/>
      <c r="S147" s="1409"/>
      <c r="T147" s="1412"/>
      <c r="U147" s="1409"/>
      <c r="V147" s="1412"/>
      <c r="W147" s="1409"/>
      <c r="X147" s="1412"/>
      <c r="Y147" s="1409"/>
      <c r="Z147" s="1412"/>
      <c r="AA147" s="1409"/>
      <c r="AB147" s="1412"/>
      <c r="AC147" s="1409"/>
      <c r="AD147" s="1412"/>
      <c r="AE147" s="1409"/>
      <c r="AF147" s="1412"/>
      <c r="AG147" s="1409"/>
      <c r="AH147" s="1412"/>
      <c r="AI147" s="1409"/>
      <c r="AJ147" s="1412"/>
      <c r="AK147" s="1409"/>
      <c r="AL147" s="1412"/>
      <c r="AM147" s="1409"/>
      <c r="AN147" s="1412"/>
      <c r="AO147" s="1409"/>
      <c r="AP147" s="1412"/>
      <c r="AQ147" s="1409"/>
      <c r="AR147" s="1412"/>
      <c r="AS147" s="1409"/>
      <c r="AT147" s="1412"/>
      <c r="AU147" s="126"/>
      <c r="AV147" s="126"/>
    </row>
    <row r="148" spans="1:48" ht="14.85" customHeight="1" x14ac:dyDescent="0.25">
      <c r="A148" s="231"/>
      <c r="B148" s="1398"/>
      <c r="C148" s="1401"/>
      <c r="D148" s="1401"/>
      <c r="E148" s="1401"/>
      <c r="F148" s="1404"/>
      <c r="G148" s="1407"/>
      <c r="H148" s="1407"/>
      <c r="I148" s="259" t="s">
        <v>500</v>
      </c>
      <c r="J148" s="260"/>
      <c r="K148" s="260"/>
      <c r="L148" s="261"/>
      <c r="M148" s="261"/>
      <c r="N148" s="261"/>
      <c r="O148" s="262">
        <v>0</v>
      </c>
      <c r="P148" s="260"/>
      <c r="Q148" s="1410"/>
      <c r="R148" s="1413"/>
      <c r="S148" s="1410"/>
      <c r="T148" s="1413"/>
      <c r="U148" s="1410"/>
      <c r="V148" s="1413"/>
      <c r="W148" s="1410"/>
      <c r="X148" s="1413"/>
      <c r="Y148" s="1410"/>
      <c r="Z148" s="1413"/>
      <c r="AA148" s="1410"/>
      <c r="AB148" s="1413"/>
      <c r="AC148" s="1410"/>
      <c r="AD148" s="1413"/>
      <c r="AE148" s="1410"/>
      <c r="AF148" s="1413"/>
      <c r="AG148" s="1410"/>
      <c r="AH148" s="1413"/>
      <c r="AI148" s="1410"/>
      <c r="AJ148" s="1413"/>
      <c r="AK148" s="1410"/>
      <c r="AL148" s="1413"/>
      <c r="AM148" s="1410"/>
      <c r="AN148" s="1413"/>
      <c r="AO148" s="1410"/>
      <c r="AP148" s="1413"/>
      <c r="AQ148" s="1410"/>
      <c r="AR148" s="1413"/>
      <c r="AS148" s="1410"/>
      <c r="AT148" s="1413"/>
      <c r="AU148" s="126"/>
      <c r="AV148" s="126"/>
    </row>
    <row r="149" spans="1:48" ht="14.85" customHeight="1" x14ac:dyDescent="0.25">
      <c r="A149" s="231"/>
      <c r="B149" s="1396">
        <v>49</v>
      </c>
      <c r="C149" s="1399"/>
      <c r="D149" s="1399"/>
      <c r="E149" s="1399"/>
      <c r="F149" s="1402"/>
      <c r="G149" s="1405"/>
      <c r="H149" s="1405"/>
      <c r="I149" s="259" t="s">
        <v>498</v>
      </c>
      <c r="J149" s="260"/>
      <c r="K149" s="260"/>
      <c r="L149" s="261"/>
      <c r="M149" s="261"/>
      <c r="N149" s="261"/>
      <c r="O149" s="262">
        <v>0</v>
      </c>
      <c r="P149" s="260"/>
      <c r="Q149" s="1408"/>
      <c r="R149" s="1411"/>
      <c r="S149" s="1408"/>
      <c r="T149" s="1411"/>
      <c r="U149" s="1408"/>
      <c r="V149" s="1411"/>
      <c r="W149" s="1408"/>
      <c r="X149" s="1411"/>
      <c r="Y149" s="1408"/>
      <c r="Z149" s="1411"/>
      <c r="AA149" s="1408"/>
      <c r="AB149" s="1411"/>
      <c r="AC149" s="1408"/>
      <c r="AD149" s="1411"/>
      <c r="AE149" s="1408"/>
      <c r="AF149" s="1411"/>
      <c r="AG149" s="1408"/>
      <c r="AH149" s="1411"/>
      <c r="AI149" s="1408"/>
      <c r="AJ149" s="1411"/>
      <c r="AK149" s="1408"/>
      <c r="AL149" s="1411"/>
      <c r="AM149" s="1408"/>
      <c r="AN149" s="1411"/>
      <c r="AO149" s="1408"/>
      <c r="AP149" s="1411"/>
      <c r="AQ149" s="1408"/>
      <c r="AR149" s="1411"/>
      <c r="AS149" s="1408"/>
      <c r="AT149" s="1411"/>
      <c r="AU149" s="126"/>
      <c r="AV149" s="126"/>
    </row>
    <row r="150" spans="1:48" ht="14.85" customHeight="1" x14ac:dyDescent="0.25">
      <c r="A150" s="231"/>
      <c r="B150" s="1397"/>
      <c r="C150" s="1400"/>
      <c r="D150" s="1400"/>
      <c r="E150" s="1400"/>
      <c r="F150" s="1403"/>
      <c r="G150" s="1406"/>
      <c r="H150" s="1406"/>
      <c r="I150" s="259" t="s">
        <v>499</v>
      </c>
      <c r="J150" s="260"/>
      <c r="K150" s="260"/>
      <c r="L150" s="261"/>
      <c r="M150" s="261"/>
      <c r="N150" s="261"/>
      <c r="O150" s="262">
        <v>0</v>
      </c>
      <c r="P150" s="260"/>
      <c r="Q150" s="1409"/>
      <c r="R150" s="1412"/>
      <c r="S150" s="1409"/>
      <c r="T150" s="1412"/>
      <c r="U150" s="1409"/>
      <c r="V150" s="1412"/>
      <c r="W150" s="1409"/>
      <c r="X150" s="1412"/>
      <c r="Y150" s="1409"/>
      <c r="Z150" s="1412"/>
      <c r="AA150" s="1409"/>
      <c r="AB150" s="1412"/>
      <c r="AC150" s="1409"/>
      <c r="AD150" s="1412"/>
      <c r="AE150" s="1409"/>
      <c r="AF150" s="1412"/>
      <c r="AG150" s="1409"/>
      <c r="AH150" s="1412"/>
      <c r="AI150" s="1409"/>
      <c r="AJ150" s="1412"/>
      <c r="AK150" s="1409"/>
      <c r="AL150" s="1412"/>
      <c r="AM150" s="1409"/>
      <c r="AN150" s="1412"/>
      <c r="AO150" s="1409"/>
      <c r="AP150" s="1412"/>
      <c r="AQ150" s="1409"/>
      <c r="AR150" s="1412"/>
      <c r="AS150" s="1409"/>
      <c r="AT150" s="1412"/>
      <c r="AU150" s="126"/>
      <c r="AV150" s="126"/>
    </row>
    <row r="151" spans="1:48" ht="14.85" customHeight="1" x14ac:dyDescent="0.25">
      <c r="A151" s="231"/>
      <c r="B151" s="1398"/>
      <c r="C151" s="1401"/>
      <c r="D151" s="1401"/>
      <c r="E151" s="1401"/>
      <c r="F151" s="1404"/>
      <c r="G151" s="1407"/>
      <c r="H151" s="1407"/>
      <c r="I151" s="259" t="s">
        <v>500</v>
      </c>
      <c r="J151" s="260"/>
      <c r="K151" s="260"/>
      <c r="L151" s="261"/>
      <c r="M151" s="261"/>
      <c r="N151" s="261"/>
      <c r="O151" s="262">
        <v>0</v>
      </c>
      <c r="P151" s="260"/>
      <c r="Q151" s="1410"/>
      <c r="R151" s="1413"/>
      <c r="S151" s="1410"/>
      <c r="T151" s="1413"/>
      <c r="U151" s="1410"/>
      <c r="V151" s="1413"/>
      <c r="W151" s="1410"/>
      <c r="X151" s="1413"/>
      <c r="Y151" s="1410"/>
      <c r="Z151" s="1413"/>
      <c r="AA151" s="1410"/>
      <c r="AB151" s="1413"/>
      <c r="AC151" s="1410"/>
      <c r="AD151" s="1413"/>
      <c r="AE151" s="1410"/>
      <c r="AF151" s="1413"/>
      <c r="AG151" s="1410"/>
      <c r="AH151" s="1413"/>
      <c r="AI151" s="1410"/>
      <c r="AJ151" s="1413"/>
      <c r="AK151" s="1410"/>
      <c r="AL151" s="1413"/>
      <c r="AM151" s="1410"/>
      <c r="AN151" s="1413"/>
      <c r="AO151" s="1410"/>
      <c r="AP151" s="1413"/>
      <c r="AQ151" s="1410"/>
      <c r="AR151" s="1413"/>
      <c r="AS151" s="1410"/>
      <c r="AT151" s="1413"/>
      <c r="AU151" s="126"/>
      <c r="AV151" s="126"/>
    </row>
    <row r="152" spans="1:48" ht="14.85" customHeight="1" x14ac:dyDescent="0.25">
      <c r="A152" s="231"/>
      <c r="B152" s="1396">
        <v>50</v>
      </c>
      <c r="C152" s="1399"/>
      <c r="D152" s="1399"/>
      <c r="E152" s="1399"/>
      <c r="F152" s="1402"/>
      <c r="G152" s="1405"/>
      <c r="H152" s="1405"/>
      <c r="I152" s="259" t="s">
        <v>498</v>
      </c>
      <c r="J152" s="260"/>
      <c r="K152" s="260"/>
      <c r="L152" s="261"/>
      <c r="M152" s="261"/>
      <c r="N152" s="261"/>
      <c r="O152" s="262">
        <v>0</v>
      </c>
      <c r="P152" s="260"/>
      <c r="Q152" s="1408"/>
      <c r="R152" s="1411"/>
      <c r="S152" s="1408"/>
      <c r="T152" s="1411"/>
      <c r="U152" s="1408"/>
      <c r="V152" s="1411"/>
      <c r="W152" s="1408"/>
      <c r="X152" s="1411"/>
      <c r="Y152" s="1408"/>
      <c r="Z152" s="1411"/>
      <c r="AA152" s="1408"/>
      <c r="AB152" s="1411"/>
      <c r="AC152" s="1408"/>
      <c r="AD152" s="1411"/>
      <c r="AE152" s="1408"/>
      <c r="AF152" s="1411"/>
      <c r="AG152" s="1408"/>
      <c r="AH152" s="1411"/>
      <c r="AI152" s="1408"/>
      <c r="AJ152" s="1411"/>
      <c r="AK152" s="1408"/>
      <c r="AL152" s="1411"/>
      <c r="AM152" s="1408"/>
      <c r="AN152" s="1411"/>
      <c r="AO152" s="1408"/>
      <c r="AP152" s="1411"/>
      <c r="AQ152" s="1408"/>
      <c r="AR152" s="1411"/>
      <c r="AS152" s="1408"/>
      <c r="AT152" s="1411"/>
      <c r="AU152" s="126"/>
      <c r="AV152" s="126"/>
    </row>
    <row r="153" spans="1:48" ht="14.85" customHeight="1" x14ac:dyDescent="0.25">
      <c r="A153" s="231"/>
      <c r="B153" s="1397"/>
      <c r="C153" s="1400"/>
      <c r="D153" s="1400"/>
      <c r="E153" s="1400"/>
      <c r="F153" s="1403"/>
      <c r="G153" s="1406"/>
      <c r="H153" s="1406"/>
      <c r="I153" s="259" t="s">
        <v>499</v>
      </c>
      <c r="J153" s="260"/>
      <c r="K153" s="260"/>
      <c r="L153" s="261"/>
      <c r="M153" s="261"/>
      <c r="N153" s="261"/>
      <c r="O153" s="262">
        <v>0</v>
      </c>
      <c r="P153" s="260"/>
      <c r="Q153" s="1409"/>
      <c r="R153" s="1412"/>
      <c r="S153" s="1409"/>
      <c r="T153" s="1412"/>
      <c r="U153" s="1409"/>
      <c r="V153" s="1412"/>
      <c r="W153" s="1409"/>
      <c r="X153" s="1412"/>
      <c r="Y153" s="1409"/>
      <c r="Z153" s="1412"/>
      <c r="AA153" s="1409"/>
      <c r="AB153" s="1412"/>
      <c r="AC153" s="1409"/>
      <c r="AD153" s="1412"/>
      <c r="AE153" s="1409"/>
      <c r="AF153" s="1412"/>
      <c r="AG153" s="1409"/>
      <c r="AH153" s="1412"/>
      <c r="AI153" s="1409"/>
      <c r="AJ153" s="1412"/>
      <c r="AK153" s="1409"/>
      <c r="AL153" s="1412"/>
      <c r="AM153" s="1409"/>
      <c r="AN153" s="1412"/>
      <c r="AO153" s="1409"/>
      <c r="AP153" s="1412"/>
      <c r="AQ153" s="1409"/>
      <c r="AR153" s="1412"/>
      <c r="AS153" s="1409"/>
      <c r="AT153" s="1412"/>
      <c r="AU153" s="126"/>
      <c r="AV153" s="126"/>
    </row>
    <row r="154" spans="1:48" ht="14.85" customHeight="1" x14ac:dyDescent="0.25">
      <c r="A154" s="231"/>
      <c r="B154" s="1398"/>
      <c r="C154" s="1401"/>
      <c r="D154" s="1401"/>
      <c r="E154" s="1401"/>
      <c r="F154" s="1404"/>
      <c r="G154" s="1407"/>
      <c r="H154" s="1407"/>
      <c r="I154" s="259" t="s">
        <v>500</v>
      </c>
      <c r="J154" s="260"/>
      <c r="K154" s="260"/>
      <c r="L154" s="261"/>
      <c r="M154" s="261"/>
      <c r="N154" s="261"/>
      <c r="O154" s="262">
        <v>0</v>
      </c>
      <c r="P154" s="260"/>
      <c r="Q154" s="1410"/>
      <c r="R154" s="1413"/>
      <c r="S154" s="1410"/>
      <c r="T154" s="1413"/>
      <c r="U154" s="1410"/>
      <c r="V154" s="1413"/>
      <c r="W154" s="1410"/>
      <c r="X154" s="1413"/>
      <c r="Y154" s="1410"/>
      <c r="Z154" s="1413"/>
      <c r="AA154" s="1410"/>
      <c r="AB154" s="1413"/>
      <c r="AC154" s="1410"/>
      <c r="AD154" s="1413"/>
      <c r="AE154" s="1410"/>
      <c r="AF154" s="1413"/>
      <c r="AG154" s="1410"/>
      <c r="AH154" s="1413"/>
      <c r="AI154" s="1410"/>
      <c r="AJ154" s="1413"/>
      <c r="AK154" s="1410"/>
      <c r="AL154" s="1413"/>
      <c r="AM154" s="1410"/>
      <c r="AN154" s="1413"/>
      <c r="AO154" s="1410"/>
      <c r="AP154" s="1413"/>
      <c r="AQ154" s="1410"/>
      <c r="AR154" s="1413"/>
      <c r="AS154" s="1410"/>
      <c r="AT154" s="1413"/>
      <c r="AU154" s="126"/>
      <c r="AV154" s="126"/>
    </row>
    <row r="155" spans="1:48" ht="14.85" customHeight="1" x14ac:dyDescent="0.25">
      <c r="A155" s="231"/>
      <c r="B155" s="1396">
        <v>51</v>
      </c>
      <c r="C155" s="1399"/>
      <c r="D155" s="1399"/>
      <c r="E155" s="1399"/>
      <c r="F155" s="1402"/>
      <c r="G155" s="1405"/>
      <c r="H155" s="1405"/>
      <c r="I155" s="259" t="s">
        <v>498</v>
      </c>
      <c r="J155" s="260"/>
      <c r="K155" s="260"/>
      <c r="L155" s="261"/>
      <c r="M155" s="261"/>
      <c r="N155" s="261"/>
      <c r="O155" s="262">
        <v>0</v>
      </c>
      <c r="P155" s="260"/>
      <c r="Q155" s="1408"/>
      <c r="R155" s="1411"/>
      <c r="S155" s="1408"/>
      <c r="T155" s="1411"/>
      <c r="U155" s="1408"/>
      <c r="V155" s="1411"/>
      <c r="W155" s="1408"/>
      <c r="X155" s="1411"/>
      <c r="Y155" s="1408"/>
      <c r="Z155" s="1411"/>
      <c r="AA155" s="1408"/>
      <c r="AB155" s="1411"/>
      <c r="AC155" s="1408"/>
      <c r="AD155" s="1411"/>
      <c r="AE155" s="1408"/>
      <c r="AF155" s="1411"/>
      <c r="AG155" s="1408"/>
      <c r="AH155" s="1411"/>
      <c r="AI155" s="1408"/>
      <c r="AJ155" s="1411"/>
      <c r="AK155" s="1408"/>
      <c r="AL155" s="1411"/>
      <c r="AM155" s="1408"/>
      <c r="AN155" s="1411"/>
      <c r="AO155" s="1408"/>
      <c r="AP155" s="1411"/>
      <c r="AQ155" s="1408"/>
      <c r="AR155" s="1411"/>
      <c r="AS155" s="1408"/>
      <c r="AT155" s="1411"/>
      <c r="AU155" s="126"/>
      <c r="AV155" s="126"/>
    </row>
    <row r="156" spans="1:48" ht="14.85" customHeight="1" x14ac:dyDescent="0.25">
      <c r="A156" s="231"/>
      <c r="B156" s="1397"/>
      <c r="C156" s="1400"/>
      <c r="D156" s="1400"/>
      <c r="E156" s="1400"/>
      <c r="F156" s="1403"/>
      <c r="G156" s="1406"/>
      <c r="H156" s="1406"/>
      <c r="I156" s="259" t="s">
        <v>499</v>
      </c>
      <c r="J156" s="260"/>
      <c r="K156" s="260"/>
      <c r="L156" s="261"/>
      <c r="M156" s="261"/>
      <c r="N156" s="261"/>
      <c r="O156" s="262">
        <v>0</v>
      </c>
      <c r="P156" s="260"/>
      <c r="Q156" s="1409"/>
      <c r="R156" s="1412"/>
      <c r="S156" s="1409"/>
      <c r="T156" s="1412"/>
      <c r="U156" s="1409"/>
      <c r="V156" s="1412"/>
      <c r="W156" s="1409"/>
      <c r="X156" s="1412"/>
      <c r="Y156" s="1409"/>
      <c r="Z156" s="1412"/>
      <c r="AA156" s="1409"/>
      <c r="AB156" s="1412"/>
      <c r="AC156" s="1409"/>
      <c r="AD156" s="1412"/>
      <c r="AE156" s="1409"/>
      <c r="AF156" s="1412"/>
      <c r="AG156" s="1409"/>
      <c r="AH156" s="1412"/>
      <c r="AI156" s="1409"/>
      <c r="AJ156" s="1412"/>
      <c r="AK156" s="1409"/>
      <c r="AL156" s="1412"/>
      <c r="AM156" s="1409"/>
      <c r="AN156" s="1412"/>
      <c r="AO156" s="1409"/>
      <c r="AP156" s="1412"/>
      <c r="AQ156" s="1409"/>
      <c r="AR156" s="1412"/>
      <c r="AS156" s="1409"/>
      <c r="AT156" s="1412"/>
      <c r="AU156" s="126"/>
      <c r="AV156" s="126"/>
    </row>
    <row r="157" spans="1:48" ht="14.85" customHeight="1" x14ac:dyDescent="0.25">
      <c r="A157" s="231"/>
      <c r="B157" s="1398"/>
      <c r="C157" s="1401"/>
      <c r="D157" s="1401"/>
      <c r="E157" s="1401"/>
      <c r="F157" s="1404"/>
      <c r="G157" s="1407"/>
      <c r="H157" s="1407"/>
      <c r="I157" s="259" t="s">
        <v>500</v>
      </c>
      <c r="J157" s="260"/>
      <c r="K157" s="260"/>
      <c r="L157" s="261"/>
      <c r="M157" s="261"/>
      <c r="N157" s="261"/>
      <c r="O157" s="262">
        <v>0</v>
      </c>
      <c r="P157" s="260"/>
      <c r="Q157" s="1410"/>
      <c r="R157" s="1413"/>
      <c r="S157" s="1410"/>
      <c r="T157" s="1413"/>
      <c r="U157" s="1410"/>
      <c r="V157" s="1413"/>
      <c r="W157" s="1410"/>
      <c r="X157" s="1413"/>
      <c r="Y157" s="1410"/>
      <c r="Z157" s="1413"/>
      <c r="AA157" s="1410"/>
      <c r="AB157" s="1413"/>
      <c r="AC157" s="1410"/>
      <c r="AD157" s="1413"/>
      <c r="AE157" s="1410"/>
      <c r="AF157" s="1413"/>
      <c r="AG157" s="1410"/>
      <c r="AH157" s="1413"/>
      <c r="AI157" s="1410"/>
      <c r="AJ157" s="1413"/>
      <c r="AK157" s="1410"/>
      <c r="AL157" s="1413"/>
      <c r="AM157" s="1410"/>
      <c r="AN157" s="1413"/>
      <c r="AO157" s="1410"/>
      <c r="AP157" s="1413"/>
      <c r="AQ157" s="1410"/>
      <c r="AR157" s="1413"/>
      <c r="AS157" s="1410"/>
      <c r="AT157" s="1413"/>
      <c r="AU157" s="126"/>
      <c r="AV157" s="126"/>
    </row>
    <row r="158" spans="1:48" ht="14.85" customHeight="1" x14ac:dyDescent="0.25">
      <c r="A158" s="231"/>
      <c r="B158" s="1396">
        <v>52</v>
      </c>
      <c r="C158" s="1399"/>
      <c r="D158" s="1399"/>
      <c r="E158" s="1399"/>
      <c r="F158" s="1402"/>
      <c r="G158" s="1405"/>
      <c r="H158" s="1405"/>
      <c r="I158" s="259" t="s">
        <v>498</v>
      </c>
      <c r="J158" s="260"/>
      <c r="K158" s="260"/>
      <c r="L158" s="261"/>
      <c r="M158" s="261"/>
      <c r="N158" s="261"/>
      <c r="O158" s="262">
        <v>0</v>
      </c>
      <c r="P158" s="260"/>
      <c r="Q158" s="1408"/>
      <c r="R158" s="1411"/>
      <c r="S158" s="1408"/>
      <c r="T158" s="1411"/>
      <c r="U158" s="1408"/>
      <c r="V158" s="1411"/>
      <c r="W158" s="1408"/>
      <c r="X158" s="1411"/>
      <c r="Y158" s="1408"/>
      <c r="Z158" s="1411"/>
      <c r="AA158" s="1408"/>
      <c r="AB158" s="1411"/>
      <c r="AC158" s="1408"/>
      <c r="AD158" s="1411"/>
      <c r="AE158" s="1408"/>
      <c r="AF158" s="1411"/>
      <c r="AG158" s="1408"/>
      <c r="AH158" s="1411"/>
      <c r="AI158" s="1408"/>
      <c r="AJ158" s="1411"/>
      <c r="AK158" s="1408"/>
      <c r="AL158" s="1411"/>
      <c r="AM158" s="1408"/>
      <c r="AN158" s="1411"/>
      <c r="AO158" s="1408"/>
      <c r="AP158" s="1411"/>
      <c r="AQ158" s="1408"/>
      <c r="AR158" s="1411"/>
      <c r="AS158" s="1408"/>
      <c r="AT158" s="1411"/>
      <c r="AU158" s="126"/>
      <c r="AV158" s="126"/>
    </row>
    <row r="159" spans="1:48" ht="14.85" customHeight="1" x14ac:dyDescent="0.25">
      <c r="A159" s="231"/>
      <c r="B159" s="1397"/>
      <c r="C159" s="1400"/>
      <c r="D159" s="1400"/>
      <c r="E159" s="1400"/>
      <c r="F159" s="1403"/>
      <c r="G159" s="1406"/>
      <c r="H159" s="1406"/>
      <c r="I159" s="259" t="s">
        <v>499</v>
      </c>
      <c r="J159" s="260"/>
      <c r="K159" s="260"/>
      <c r="L159" s="261"/>
      <c r="M159" s="261"/>
      <c r="N159" s="261"/>
      <c r="O159" s="262">
        <v>0</v>
      </c>
      <c r="P159" s="260"/>
      <c r="Q159" s="1409"/>
      <c r="R159" s="1412"/>
      <c r="S159" s="1409"/>
      <c r="T159" s="1412"/>
      <c r="U159" s="1409"/>
      <c r="V159" s="1412"/>
      <c r="W159" s="1409"/>
      <c r="X159" s="1412"/>
      <c r="Y159" s="1409"/>
      <c r="Z159" s="1412"/>
      <c r="AA159" s="1409"/>
      <c r="AB159" s="1412"/>
      <c r="AC159" s="1409"/>
      <c r="AD159" s="1412"/>
      <c r="AE159" s="1409"/>
      <c r="AF159" s="1412"/>
      <c r="AG159" s="1409"/>
      <c r="AH159" s="1412"/>
      <c r="AI159" s="1409"/>
      <c r="AJ159" s="1412"/>
      <c r="AK159" s="1409"/>
      <c r="AL159" s="1412"/>
      <c r="AM159" s="1409"/>
      <c r="AN159" s="1412"/>
      <c r="AO159" s="1409"/>
      <c r="AP159" s="1412"/>
      <c r="AQ159" s="1409"/>
      <c r="AR159" s="1412"/>
      <c r="AS159" s="1409"/>
      <c r="AT159" s="1412"/>
      <c r="AU159" s="126"/>
      <c r="AV159" s="126"/>
    </row>
    <row r="160" spans="1:48" ht="14.85" customHeight="1" x14ac:dyDescent="0.25">
      <c r="A160" s="231"/>
      <c r="B160" s="1398"/>
      <c r="C160" s="1401"/>
      <c r="D160" s="1401"/>
      <c r="E160" s="1401"/>
      <c r="F160" s="1404"/>
      <c r="G160" s="1407"/>
      <c r="H160" s="1407"/>
      <c r="I160" s="259" t="s">
        <v>500</v>
      </c>
      <c r="J160" s="260"/>
      <c r="K160" s="260"/>
      <c r="L160" s="261"/>
      <c r="M160" s="261"/>
      <c r="N160" s="261"/>
      <c r="O160" s="262">
        <v>0</v>
      </c>
      <c r="P160" s="260"/>
      <c r="Q160" s="1410"/>
      <c r="R160" s="1413"/>
      <c r="S160" s="1410"/>
      <c r="T160" s="1413"/>
      <c r="U160" s="1410"/>
      <c r="V160" s="1413"/>
      <c r="W160" s="1410"/>
      <c r="X160" s="1413"/>
      <c r="Y160" s="1410"/>
      <c r="Z160" s="1413"/>
      <c r="AA160" s="1410"/>
      <c r="AB160" s="1413"/>
      <c r="AC160" s="1410"/>
      <c r="AD160" s="1413"/>
      <c r="AE160" s="1410"/>
      <c r="AF160" s="1413"/>
      <c r="AG160" s="1410"/>
      <c r="AH160" s="1413"/>
      <c r="AI160" s="1410"/>
      <c r="AJ160" s="1413"/>
      <c r="AK160" s="1410"/>
      <c r="AL160" s="1413"/>
      <c r="AM160" s="1410"/>
      <c r="AN160" s="1413"/>
      <c r="AO160" s="1410"/>
      <c r="AP160" s="1413"/>
      <c r="AQ160" s="1410"/>
      <c r="AR160" s="1413"/>
      <c r="AS160" s="1410"/>
      <c r="AT160" s="1413"/>
      <c r="AU160" s="126"/>
      <c r="AV160" s="126"/>
    </row>
    <row r="161" spans="1:48" ht="14.85" customHeight="1" x14ac:dyDescent="0.25">
      <c r="A161" s="231"/>
      <c r="B161" s="1396">
        <v>53</v>
      </c>
      <c r="C161" s="1399"/>
      <c r="D161" s="1399"/>
      <c r="E161" s="1399"/>
      <c r="F161" s="1402"/>
      <c r="G161" s="1405"/>
      <c r="H161" s="1405"/>
      <c r="I161" s="259" t="s">
        <v>498</v>
      </c>
      <c r="J161" s="260"/>
      <c r="K161" s="260"/>
      <c r="L161" s="261"/>
      <c r="M161" s="261"/>
      <c r="N161" s="261"/>
      <c r="O161" s="262">
        <v>0</v>
      </c>
      <c r="P161" s="260"/>
      <c r="Q161" s="1408"/>
      <c r="R161" s="1411"/>
      <c r="S161" s="1408"/>
      <c r="T161" s="1411"/>
      <c r="U161" s="1408"/>
      <c r="V161" s="1411"/>
      <c r="W161" s="1408"/>
      <c r="X161" s="1411"/>
      <c r="Y161" s="1408"/>
      <c r="Z161" s="1411"/>
      <c r="AA161" s="1408"/>
      <c r="AB161" s="1411"/>
      <c r="AC161" s="1408"/>
      <c r="AD161" s="1411"/>
      <c r="AE161" s="1408"/>
      <c r="AF161" s="1411"/>
      <c r="AG161" s="1408"/>
      <c r="AH161" s="1411"/>
      <c r="AI161" s="1408"/>
      <c r="AJ161" s="1411"/>
      <c r="AK161" s="1408"/>
      <c r="AL161" s="1411"/>
      <c r="AM161" s="1408"/>
      <c r="AN161" s="1411"/>
      <c r="AO161" s="1408"/>
      <c r="AP161" s="1411"/>
      <c r="AQ161" s="1408"/>
      <c r="AR161" s="1411"/>
      <c r="AS161" s="1408"/>
      <c r="AT161" s="1411"/>
      <c r="AU161" s="126"/>
      <c r="AV161" s="126"/>
    </row>
    <row r="162" spans="1:48" ht="14.85" customHeight="1" x14ac:dyDescent="0.25">
      <c r="A162" s="231"/>
      <c r="B162" s="1397"/>
      <c r="C162" s="1400"/>
      <c r="D162" s="1400"/>
      <c r="E162" s="1400"/>
      <c r="F162" s="1403"/>
      <c r="G162" s="1406"/>
      <c r="H162" s="1406"/>
      <c r="I162" s="259" t="s">
        <v>499</v>
      </c>
      <c r="J162" s="260"/>
      <c r="K162" s="260"/>
      <c r="L162" s="261"/>
      <c r="M162" s="261"/>
      <c r="N162" s="261"/>
      <c r="O162" s="262">
        <v>0</v>
      </c>
      <c r="P162" s="260"/>
      <c r="Q162" s="1409"/>
      <c r="R162" s="1412"/>
      <c r="S162" s="1409"/>
      <c r="T162" s="1412"/>
      <c r="U162" s="1409"/>
      <c r="V162" s="1412"/>
      <c r="W162" s="1409"/>
      <c r="X162" s="1412"/>
      <c r="Y162" s="1409"/>
      <c r="Z162" s="1412"/>
      <c r="AA162" s="1409"/>
      <c r="AB162" s="1412"/>
      <c r="AC162" s="1409"/>
      <c r="AD162" s="1412"/>
      <c r="AE162" s="1409"/>
      <c r="AF162" s="1412"/>
      <c r="AG162" s="1409"/>
      <c r="AH162" s="1412"/>
      <c r="AI162" s="1409"/>
      <c r="AJ162" s="1412"/>
      <c r="AK162" s="1409"/>
      <c r="AL162" s="1412"/>
      <c r="AM162" s="1409"/>
      <c r="AN162" s="1412"/>
      <c r="AO162" s="1409"/>
      <c r="AP162" s="1412"/>
      <c r="AQ162" s="1409"/>
      <c r="AR162" s="1412"/>
      <c r="AS162" s="1409"/>
      <c r="AT162" s="1412"/>
      <c r="AU162" s="126"/>
      <c r="AV162" s="126"/>
    </row>
    <row r="163" spans="1:48" ht="14.85" customHeight="1" x14ac:dyDescent="0.25">
      <c r="A163" s="231"/>
      <c r="B163" s="1398"/>
      <c r="C163" s="1401"/>
      <c r="D163" s="1401"/>
      <c r="E163" s="1401"/>
      <c r="F163" s="1404"/>
      <c r="G163" s="1407"/>
      <c r="H163" s="1407"/>
      <c r="I163" s="259" t="s">
        <v>500</v>
      </c>
      <c r="J163" s="260"/>
      <c r="K163" s="260"/>
      <c r="L163" s="261"/>
      <c r="M163" s="261"/>
      <c r="N163" s="261"/>
      <c r="O163" s="262">
        <v>0</v>
      </c>
      <c r="P163" s="260"/>
      <c r="Q163" s="1410"/>
      <c r="R163" s="1413"/>
      <c r="S163" s="1410"/>
      <c r="T163" s="1413"/>
      <c r="U163" s="1410"/>
      <c r="V163" s="1413"/>
      <c r="W163" s="1410"/>
      <c r="X163" s="1413"/>
      <c r="Y163" s="1410"/>
      <c r="Z163" s="1413"/>
      <c r="AA163" s="1410"/>
      <c r="AB163" s="1413"/>
      <c r="AC163" s="1410"/>
      <c r="AD163" s="1413"/>
      <c r="AE163" s="1410"/>
      <c r="AF163" s="1413"/>
      <c r="AG163" s="1410"/>
      <c r="AH163" s="1413"/>
      <c r="AI163" s="1410"/>
      <c r="AJ163" s="1413"/>
      <c r="AK163" s="1410"/>
      <c r="AL163" s="1413"/>
      <c r="AM163" s="1410"/>
      <c r="AN163" s="1413"/>
      <c r="AO163" s="1410"/>
      <c r="AP163" s="1413"/>
      <c r="AQ163" s="1410"/>
      <c r="AR163" s="1413"/>
      <c r="AS163" s="1410"/>
      <c r="AT163" s="1413"/>
      <c r="AU163" s="126"/>
      <c r="AV163" s="126"/>
    </row>
    <row r="164" spans="1:48" ht="14.85" customHeight="1" x14ac:dyDescent="0.25">
      <c r="A164" s="231"/>
      <c r="B164" s="1396">
        <v>54</v>
      </c>
      <c r="C164" s="1399"/>
      <c r="D164" s="1399"/>
      <c r="E164" s="1399"/>
      <c r="F164" s="1402"/>
      <c r="G164" s="1405"/>
      <c r="H164" s="1405"/>
      <c r="I164" s="259" t="s">
        <v>498</v>
      </c>
      <c r="J164" s="260"/>
      <c r="K164" s="260"/>
      <c r="L164" s="261"/>
      <c r="M164" s="261"/>
      <c r="N164" s="261"/>
      <c r="O164" s="262">
        <v>0</v>
      </c>
      <c r="P164" s="260"/>
      <c r="Q164" s="1408"/>
      <c r="R164" s="1411"/>
      <c r="S164" s="1408"/>
      <c r="T164" s="1411"/>
      <c r="U164" s="1408"/>
      <c r="V164" s="1411"/>
      <c r="W164" s="1408"/>
      <c r="X164" s="1411"/>
      <c r="Y164" s="1408"/>
      <c r="Z164" s="1411"/>
      <c r="AA164" s="1408"/>
      <c r="AB164" s="1411"/>
      <c r="AC164" s="1408"/>
      <c r="AD164" s="1411"/>
      <c r="AE164" s="1408"/>
      <c r="AF164" s="1411"/>
      <c r="AG164" s="1408"/>
      <c r="AH164" s="1411"/>
      <c r="AI164" s="1408"/>
      <c r="AJ164" s="1411"/>
      <c r="AK164" s="1408"/>
      <c r="AL164" s="1411"/>
      <c r="AM164" s="1408"/>
      <c r="AN164" s="1411"/>
      <c r="AO164" s="1408"/>
      <c r="AP164" s="1411"/>
      <c r="AQ164" s="1408"/>
      <c r="AR164" s="1411"/>
      <c r="AS164" s="1408"/>
      <c r="AT164" s="1411"/>
      <c r="AU164" s="126"/>
      <c r="AV164" s="126"/>
    </row>
    <row r="165" spans="1:48" ht="14.85" customHeight="1" x14ac:dyDescent="0.25">
      <c r="A165" s="231"/>
      <c r="B165" s="1397"/>
      <c r="C165" s="1400"/>
      <c r="D165" s="1400"/>
      <c r="E165" s="1400"/>
      <c r="F165" s="1403"/>
      <c r="G165" s="1406"/>
      <c r="H165" s="1406"/>
      <c r="I165" s="259" t="s">
        <v>499</v>
      </c>
      <c r="J165" s="260"/>
      <c r="K165" s="260"/>
      <c r="L165" s="261"/>
      <c r="M165" s="261"/>
      <c r="N165" s="261"/>
      <c r="O165" s="262">
        <v>0</v>
      </c>
      <c r="P165" s="260"/>
      <c r="Q165" s="1409"/>
      <c r="R165" s="1412"/>
      <c r="S165" s="1409"/>
      <c r="T165" s="1412"/>
      <c r="U165" s="1409"/>
      <c r="V165" s="1412"/>
      <c r="W165" s="1409"/>
      <c r="X165" s="1412"/>
      <c r="Y165" s="1409"/>
      <c r="Z165" s="1412"/>
      <c r="AA165" s="1409"/>
      <c r="AB165" s="1412"/>
      <c r="AC165" s="1409"/>
      <c r="AD165" s="1412"/>
      <c r="AE165" s="1409"/>
      <c r="AF165" s="1412"/>
      <c r="AG165" s="1409"/>
      <c r="AH165" s="1412"/>
      <c r="AI165" s="1409"/>
      <c r="AJ165" s="1412"/>
      <c r="AK165" s="1409"/>
      <c r="AL165" s="1412"/>
      <c r="AM165" s="1409"/>
      <c r="AN165" s="1412"/>
      <c r="AO165" s="1409"/>
      <c r="AP165" s="1412"/>
      <c r="AQ165" s="1409"/>
      <c r="AR165" s="1412"/>
      <c r="AS165" s="1409"/>
      <c r="AT165" s="1412"/>
      <c r="AU165" s="126"/>
      <c r="AV165" s="126"/>
    </row>
    <row r="166" spans="1:48" ht="14.85" customHeight="1" x14ac:dyDescent="0.25">
      <c r="A166" s="231"/>
      <c r="B166" s="1398"/>
      <c r="C166" s="1401"/>
      <c r="D166" s="1401"/>
      <c r="E166" s="1401"/>
      <c r="F166" s="1404"/>
      <c r="G166" s="1407"/>
      <c r="H166" s="1407"/>
      <c r="I166" s="259" t="s">
        <v>500</v>
      </c>
      <c r="J166" s="260"/>
      <c r="K166" s="260"/>
      <c r="L166" s="261"/>
      <c r="M166" s="261"/>
      <c r="N166" s="261"/>
      <c r="O166" s="262">
        <v>0</v>
      </c>
      <c r="P166" s="260"/>
      <c r="Q166" s="1410"/>
      <c r="R166" s="1413"/>
      <c r="S166" s="1410"/>
      <c r="T166" s="1413"/>
      <c r="U166" s="1410"/>
      <c r="V166" s="1413"/>
      <c r="W166" s="1410"/>
      <c r="X166" s="1413"/>
      <c r="Y166" s="1410"/>
      <c r="Z166" s="1413"/>
      <c r="AA166" s="1410"/>
      <c r="AB166" s="1413"/>
      <c r="AC166" s="1410"/>
      <c r="AD166" s="1413"/>
      <c r="AE166" s="1410"/>
      <c r="AF166" s="1413"/>
      <c r="AG166" s="1410"/>
      <c r="AH166" s="1413"/>
      <c r="AI166" s="1410"/>
      <c r="AJ166" s="1413"/>
      <c r="AK166" s="1410"/>
      <c r="AL166" s="1413"/>
      <c r="AM166" s="1410"/>
      <c r="AN166" s="1413"/>
      <c r="AO166" s="1410"/>
      <c r="AP166" s="1413"/>
      <c r="AQ166" s="1410"/>
      <c r="AR166" s="1413"/>
      <c r="AS166" s="1410"/>
      <c r="AT166" s="1413"/>
      <c r="AU166" s="126"/>
      <c r="AV166" s="126"/>
    </row>
    <row r="167" spans="1:48" ht="14.85" customHeight="1" x14ac:dyDescent="0.25">
      <c r="A167" s="231"/>
      <c r="B167" s="1396">
        <v>55</v>
      </c>
      <c r="C167" s="1399"/>
      <c r="D167" s="1399"/>
      <c r="E167" s="1399"/>
      <c r="F167" s="1402"/>
      <c r="G167" s="1405"/>
      <c r="H167" s="1405"/>
      <c r="I167" s="259" t="s">
        <v>498</v>
      </c>
      <c r="J167" s="260"/>
      <c r="K167" s="260"/>
      <c r="L167" s="261"/>
      <c r="M167" s="261"/>
      <c r="N167" s="261"/>
      <c r="O167" s="262">
        <v>0</v>
      </c>
      <c r="P167" s="260"/>
      <c r="Q167" s="1408"/>
      <c r="R167" s="1411"/>
      <c r="S167" s="1408"/>
      <c r="T167" s="1411"/>
      <c r="U167" s="1408"/>
      <c r="V167" s="1411"/>
      <c r="W167" s="1408"/>
      <c r="X167" s="1411"/>
      <c r="Y167" s="1408"/>
      <c r="Z167" s="1411"/>
      <c r="AA167" s="1408"/>
      <c r="AB167" s="1411"/>
      <c r="AC167" s="1408"/>
      <c r="AD167" s="1411"/>
      <c r="AE167" s="1408"/>
      <c r="AF167" s="1411"/>
      <c r="AG167" s="1408"/>
      <c r="AH167" s="1411"/>
      <c r="AI167" s="1408"/>
      <c r="AJ167" s="1411"/>
      <c r="AK167" s="1408"/>
      <c r="AL167" s="1411"/>
      <c r="AM167" s="1408"/>
      <c r="AN167" s="1411"/>
      <c r="AO167" s="1408"/>
      <c r="AP167" s="1411"/>
      <c r="AQ167" s="1408"/>
      <c r="AR167" s="1411"/>
      <c r="AS167" s="1408"/>
      <c r="AT167" s="1411"/>
      <c r="AU167" s="126"/>
      <c r="AV167" s="126"/>
    </row>
    <row r="168" spans="1:48" ht="14.85" customHeight="1" x14ac:dyDescent="0.25">
      <c r="A168" s="231"/>
      <c r="B168" s="1397"/>
      <c r="C168" s="1400"/>
      <c r="D168" s="1400"/>
      <c r="E168" s="1400"/>
      <c r="F168" s="1403"/>
      <c r="G168" s="1406"/>
      <c r="H168" s="1406"/>
      <c r="I168" s="259" t="s">
        <v>499</v>
      </c>
      <c r="J168" s="260"/>
      <c r="K168" s="260"/>
      <c r="L168" s="261"/>
      <c r="M168" s="261"/>
      <c r="N168" s="261"/>
      <c r="O168" s="262">
        <v>0</v>
      </c>
      <c r="P168" s="260"/>
      <c r="Q168" s="1409"/>
      <c r="R168" s="1412"/>
      <c r="S168" s="1409"/>
      <c r="T168" s="1412"/>
      <c r="U168" s="1409"/>
      <c r="V168" s="1412"/>
      <c r="W168" s="1409"/>
      <c r="X168" s="1412"/>
      <c r="Y168" s="1409"/>
      <c r="Z168" s="1412"/>
      <c r="AA168" s="1409"/>
      <c r="AB168" s="1412"/>
      <c r="AC168" s="1409"/>
      <c r="AD168" s="1412"/>
      <c r="AE168" s="1409"/>
      <c r="AF168" s="1412"/>
      <c r="AG168" s="1409"/>
      <c r="AH168" s="1412"/>
      <c r="AI168" s="1409"/>
      <c r="AJ168" s="1412"/>
      <c r="AK168" s="1409"/>
      <c r="AL168" s="1412"/>
      <c r="AM168" s="1409"/>
      <c r="AN168" s="1412"/>
      <c r="AO168" s="1409"/>
      <c r="AP168" s="1412"/>
      <c r="AQ168" s="1409"/>
      <c r="AR168" s="1412"/>
      <c r="AS168" s="1409"/>
      <c r="AT168" s="1412"/>
      <c r="AU168" s="126"/>
      <c r="AV168" s="126"/>
    </row>
    <row r="169" spans="1:48" ht="14.85" customHeight="1" x14ac:dyDescent="0.25">
      <c r="A169" s="231"/>
      <c r="B169" s="1398"/>
      <c r="C169" s="1401"/>
      <c r="D169" s="1401"/>
      <c r="E169" s="1401"/>
      <c r="F169" s="1404"/>
      <c r="G169" s="1407"/>
      <c r="H169" s="1407"/>
      <c r="I169" s="259" t="s">
        <v>500</v>
      </c>
      <c r="J169" s="260"/>
      <c r="K169" s="260"/>
      <c r="L169" s="261"/>
      <c r="M169" s="261"/>
      <c r="N169" s="261"/>
      <c r="O169" s="262">
        <v>0</v>
      </c>
      <c r="P169" s="260"/>
      <c r="Q169" s="1410"/>
      <c r="R169" s="1413"/>
      <c r="S169" s="1410"/>
      <c r="T169" s="1413"/>
      <c r="U169" s="1410"/>
      <c r="V169" s="1413"/>
      <c r="W169" s="1410"/>
      <c r="X169" s="1413"/>
      <c r="Y169" s="1410"/>
      <c r="Z169" s="1413"/>
      <c r="AA169" s="1410"/>
      <c r="AB169" s="1413"/>
      <c r="AC169" s="1410"/>
      <c r="AD169" s="1413"/>
      <c r="AE169" s="1410"/>
      <c r="AF169" s="1413"/>
      <c r="AG169" s="1410"/>
      <c r="AH169" s="1413"/>
      <c r="AI169" s="1410"/>
      <c r="AJ169" s="1413"/>
      <c r="AK169" s="1410"/>
      <c r="AL169" s="1413"/>
      <c r="AM169" s="1410"/>
      <c r="AN169" s="1413"/>
      <c r="AO169" s="1410"/>
      <c r="AP169" s="1413"/>
      <c r="AQ169" s="1410"/>
      <c r="AR169" s="1413"/>
      <c r="AS169" s="1410"/>
      <c r="AT169" s="1413"/>
      <c r="AU169" s="126"/>
      <c r="AV169" s="126"/>
    </row>
    <row r="170" spans="1:48" ht="14.85" customHeight="1" x14ac:dyDescent="0.25">
      <c r="A170" s="231"/>
      <c r="B170" s="1396">
        <v>56</v>
      </c>
      <c r="C170" s="1399"/>
      <c r="D170" s="1399"/>
      <c r="E170" s="1399"/>
      <c r="F170" s="1402"/>
      <c r="G170" s="1405"/>
      <c r="H170" s="1405"/>
      <c r="I170" s="259" t="s">
        <v>498</v>
      </c>
      <c r="J170" s="260"/>
      <c r="K170" s="260"/>
      <c r="L170" s="261"/>
      <c r="M170" s="261"/>
      <c r="N170" s="261"/>
      <c r="O170" s="262">
        <v>0</v>
      </c>
      <c r="P170" s="260"/>
      <c r="Q170" s="1408"/>
      <c r="R170" s="1411"/>
      <c r="S170" s="1408"/>
      <c r="T170" s="1411"/>
      <c r="U170" s="1408"/>
      <c r="V170" s="1411"/>
      <c r="W170" s="1408"/>
      <c r="X170" s="1411"/>
      <c r="Y170" s="1408"/>
      <c r="Z170" s="1411"/>
      <c r="AA170" s="1408"/>
      <c r="AB170" s="1411"/>
      <c r="AC170" s="1408"/>
      <c r="AD170" s="1411"/>
      <c r="AE170" s="1408"/>
      <c r="AF170" s="1411"/>
      <c r="AG170" s="1408"/>
      <c r="AH170" s="1411"/>
      <c r="AI170" s="1408"/>
      <c r="AJ170" s="1411"/>
      <c r="AK170" s="1408"/>
      <c r="AL170" s="1411"/>
      <c r="AM170" s="1408"/>
      <c r="AN170" s="1411"/>
      <c r="AO170" s="1408"/>
      <c r="AP170" s="1411"/>
      <c r="AQ170" s="1408"/>
      <c r="AR170" s="1411"/>
      <c r="AS170" s="1408"/>
      <c r="AT170" s="1411"/>
      <c r="AU170" s="126"/>
      <c r="AV170" s="126"/>
    </row>
    <row r="171" spans="1:48" ht="14.85" customHeight="1" x14ac:dyDescent="0.25">
      <c r="A171" s="231"/>
      <c r="B171" s="1397"/>
      <c r="C171" s="1400"/>
      <c r="D171" s="1400"/>
      <c r="E171" s="1400"/>
      <c r="F171" s="1403"/>
      <c r="G171" s="1406"/>
      <c r="H171" s="1406"/>
      <c r="I171" s="259" t="s">
        <v>499</v>
      </c>
      <c r="J171" s="260"/>
      <c r="K171" s="260"/>
      <c r="L171" s="261"/>
      <c r="M171" s="261"/>
      <c r="N171" s="261"/>
      <c r="O171" s="262">
        <v>0</v>
      </c>
      <c r="P171" s="260"/>
      <c r="Q171" s="1409"/>
      <c r="R171" s="1412"/>
      <c r="S171" s="1409"/>
      <c r="T171" s="1412"/>
      <c r="U171" s="1409"/>
      <c r="V171" s="1412"/>
      <c r="W171" s="1409"/>
      <c r="X171" s="1412"/>
      <c r="Y171" s="1409"/>
      <c r="Z171" s="1412"/>
      <c r="AA171" s="1409"/>
      <c r="AB171" s="1412"/>
      <c r="AC171" s="1409"/>
      <c r="AD171" s="1412"/>
      <c r="AE171" s="1409"/>
      <c r="AF171" s="1412"/>
      <c r="AG171" s="1409"/>
      <c r="AH171" s="1412"/>
      <c r="AI171" s="1409"/>
      <c r="AJ171" s="1412"/>
      <c r="AK171" s="1409"/>
      <c r="AL171" s="1412"/>
      <c r="AM171" s="1409"/>
      <c r="AN171" s="1412"/>
      <c r="AO171" s="1409"/>
      <c r="AP171" s="1412"/>
      <c r="AQ171" s="1409"/>
      <c r="AR171" s="1412"/>
      <c r="AS171" s="1409"/>
      <c r="AT171" s="1412"/>
      <c r="AU171" s="126"/>
      <c r="AV171" s="126"/>
    </row>
    <row r="172" spans="1:48" ht="14.85" customHeight="1" x14ac:dyDescent="0.25">
      <c r="A172" s="231"/>
      <c r="B172" s="1398"/>
      <c r="C172" s="1401"/>
      <c r="D172" s="1401"/>
      <c r="E172" s="1401"/>
      <c r="F172" s="1404"/>
      <c r="G172" s="1407"/>
      <c r="H172" s="1407"/>
      <c r="I172" s="259" t="s">
        <v>500</v>
      </c>
      <c r="J172" s="260"/>
      <c r="K172" s="260"/>
      <c r="L172" s="261"/>
      <c r="M172" s="261"/>
      <c r="N172" s="261"/>
      <c r="O172" s="262">
        <v>0</v>
      </c>
      <c r="P172" s="260"/>
      <c r="Q172" s="1410"/>
      <c r="R172" s="1413"/>
      <c r="S172" s="1410"/>
      <c r="T172" s="1413"/>
      <c r="U172" s="1410"/>
      <c r="V172" s="1413"/>
      <c r="W172" s="1410"/>
      <c r="X172" s="1413"/>
      <c r="Y172" s="1410"/>
      <c r="Z172" s="1413"/>
      <c r="AA172" s="1410"/>
      <c r="AB172" s="1413"/>
      <c r="AC172" s="1410"/>
      <c r="AD172" s="1413"/>
      <c r="AE172" s="1410"/>
      <c r="AF172" s="1413"/>
      <c r="AG172" s="1410"/>
      <c r="AH172" s="1413"/>
      <c r="AI172" s="1410"/>
      <c r="AJ172" s="1413"/>
      <c r="AK172" s="1410"/>
      <c r="AL172" s="1413"/>
      <c r="AM172" s="1410"/>
      <c r="AN172" s="1413"/>
      <c r="AO172" s="1410"/>
      <c r="AP172" s="1413"/>
      <c r="AQ172" s="1410"/>
      <c r="AR172" s="1413"/>
      <c r="AS172" s="1410"/>
      <c r="AT172" s="1413"/>
      <c r="AU172" s="126"/>
      <c r="AV172" s="126"/>
    </row>
    <row r="173" spans="1:48" ht="14.85" customHeight="1" x14ac:dyDescent="0.25">
      <c r="A173" s="231"/>
      <c r="B173" s="1396">
        <v>57</v>
      </c>
      <c r="C173" s="1399"/>
      <c r="D173" s="1399"/>
      <c r="E173" s="1399"/>
      <c r="F173" s="1402"/>
      <c r="G173" s="1405"/>
      <c r="H173" s="1405"/>
      <c r="I173" s="259" t="s">
        <v>498</v>
      </c>
      <c r="J173" s="260"/>
      <c r="K173" s="260"/>
      <c r="L173" s="261"/>
      <c r="M173" s="261"/>
      <c r="N173" s="261"/>
      <c r="O173" s="262">
        <v>0</v>
      </c>
      <c r="P173" s="260"/>
      <c r="Q173" s="1408"/>
      <c r="R173" s="1411"/>
      <c r="S173" s="1408"/>
      <c r="T173" s="1411"/>
      <c r="U173" s="1408"/>
      <c r="V173" s="1411"/>
      <c r="W173" s="1408"/>
      <c r="X173" s="1411"/>
      <c r="Y173" s="1408"/>
      <c r="Z173" s="1411"/>
      <c r="AA173" s="1408"/>
      <c r="AB173" s="1411"/>
      <c r="AC173" s="1408"/>
      <c r="AD173" s="1411"/>
      <c r="AE173" s="1408"/>
      <c r="AF173" s="1411"/>
      <c r="AG173" s="1408"/>
      <c r="AH173" s="1411"/>
      <c r="AI173" s="1408"/>
      <c r="AJ173" s="1411"/>
      <c r="AK173" s="1408"/>
      <c r="AL173" s="1411"/>
      <c r="AM173" s="1408"/>
      <c r="AN173" s="1411"/>
      <c r="AO173" s="1408"/>
      <c r="AP173" s="1411"/>
      <c r="AQ173" s="1408"/>
      <c r="AR173" s="1411"/>
      <c r="AS173" s="1408"/>
      <c r="AT173" s="1411"/>
      <c r="AU173" s="126"/>
      <c r="AV173" s="126"/>
    </row>
    <row r="174" spans="1:48" ht="14.85" customHeight="1" x14ac:dyDescent="0.25">
      <c r="A174" s="231"/>
      <c r="B174" s="1397"/>
      <c r="C174" s="1400"/>
      <c r="D174" s="1400"/>
      <c r="E174" s="1400"/>
      <c r="F174" s="1403"/>
      <c r="G174" s="1406"/>
      <c r="H174" s="1406"/>
      <c r="I174" s="259" t="s">
        <v>499</v>
      </c>
      <c r="J174" s="260"/>
      <c r="K174" s="260"/>
      <c r="L174" s="261"/>
      <c r="M174" s="261"/>
      <c r="N174" s="261"/>
      <c r="O174" s="262">
        <v>0</v>
      </c>
      <c r="P174" s="260"/>
      <c r="Q174" s="1409"/>
      <c r="R174" s="1412"/>
      <c r="S174" s="1409"/>
      <c r="T174" s="1412"/>
      <c r="U174" s="1409"/>
      <c r="V174" s="1412"/>
      <c r="W174" s="1409"/>
      <c r="X174" s="1412"/>
      <c r="Y174" s="1409"/>
      <c r="Z174" s="1412"/>
      <c r="AA174" s="1409"/>
      <c r="AB174" s="1412"/>
      <c r="AC174" s="1409"/>
      <c r="AD174" s="1412"/>
      <c r="AE174" s="1409"/>
      <c r="AF174" s="1412"/>
      <c r="AG174" s="1409"/>
      <c r="AH174" s="1412"/>
      <c r="AI174" s="1409"/>
      <c r="AJ174" s="1412"/>
      <c r="AK174" s="1409"/>
      <c r="AL174" s="1412"/>
      <c r="AM174" s="1409"/>
      <c r="AN174" s="1412"/>
      <c r="AO174" s="1409"/>
      <c r="AP174" s="1412"/>
      <c r="AQ174" s="1409"/>
      <c r="AR174" s="1412"/>
      <c r="AS174" s="1409"/>
      <c r="AT174" s="1412"/>
      <c r="AU174" s="126"/>
      <c r="AV174" s="126"/>
    </row>
    <row r="175" spans="1:48" ht="14.85" customHeight="1" x14ac:dyDescent="0.25">
      <c r="A175" s="231"/>
      <c r="B175" s="1398"/>
      <c r="C175" s="1401"/>
      <c r="D175" s="1401"/>
      <c r="E175" s="1401"/>
      <c r="F175" s="1404"/>
      <c r="G175" s="1407"/>
      <c r="H175" s="1407"/>
      <c r="I175" s="259" t="s">
        <v>500</v>
      </c>
      <c r="J175" s="260"/>
      <c r="K175" s="260"/>
      <c r="L175" s="261"/>
      <c r="M175" s="261"/>
      <c r="N175" s="261"/>
      <c r="O175" s="262">
        <v>0</v>
      </c>
      <c r="P175" s="260"/>
      <c r="Q175" s="1410"/>
      <c r="R175" s="1413"/>
      <c r="S175" s="1410"/>
      <c r="T175" s="1413"/>
      <c r="U175" s="1410"/>
      <c r="V175" s="1413"/>
      <c r="W175" s="1410"/>
      <c r="X175" s="1413"/>
      <c r="Y175" s="1410"/>
      <c r="Z175" s="1413"/>
      <c r="AA175" s="1410"/>
      <c r="AB175" s="1413"/>
      <c r="AC175" s="1410"/>
      <c r="AD175" s="1413"/>
      <c r="AE175" s="1410"/>
      <c r="AF175" s="1413"/>
      <c r="AG175" s="1410"/>
      <c r="AH175" s="1413"/>
      <c r="AI175" s="1410"/>
      <c r="AJ175" s="1413"/>
      <c r="AK175" s="1410"/>
      <c r="AL175" s="1413"/>
      <c r="AM175" s="1410"/>
      <c r="AN175" s="1413"/>
      <c r="AO175" s="1410"/>
      <c r="AP175" s="1413"/>
      <c r="AQ175" s="1410"/>
      <c r="AR175" s="1413"/>
      <c r="AS175" s="1410"/>
      <c r="AT175" s="1413"/>
      <c r="AU175" s="126"/>
      <c r="AV175" s="126"/>
    </row>
    <row r="176" spans="1:48" ht="14.85" customHeight="1" x14ac:dyDescent="0.25">
      <c r="A176" s="231"/>
      <c r="B176" s="1396">
        <v>58</v>
      </c>
      <c r="C176" s="1399"/>
      <c r="D176" s="1399"/>
      <c r="E176" s="1399"/>
      <c r="F176" s="1402"/>
      <c r="G176" s="1405"/>
      <c r="H176" s="1405"/>
      <c r="I176" s="259" t="s">
        <v>498</v>
      </c>
      <c r="J176" s="260"/>
      <c r="K176" s="260"/>
      <c r="L176" s="261"/>
      <c r="M176" s="261"/>
      <c r="N176" s="261"/>
      <c r="O176" s="262">
        <v>0</v>
      </c>
      <c r="P176" s="260"/>
      <c r="Q176" s="1408"/>
      <c r="R176" s="1411"/>
      <c r="S176" s="1408"/>
      <c r="T176" s="1411"/>
      <c r="U176" s="1408"/>
      <c r="V176" s="1411"/>
      <c r="W176" s="1408"/>
      <c r="X176" s="1411"/>
      <c r="Y176" s="1408"/>
      <c r="Z176" s="1411"/>
      <c r="AA176" s="1408"/>
      <c r="AB176" s="1411"/>
      <c r="AC176" s="1408"/>
      <c r="AD176" s="1411"/>
      <c r="AE176" s="1408"/>
      <c r="AF176" s="1411"/>
      <c r="AG176" s="1408"/>
      <c r="AH176" s="1411"/>
      <c r="AI176" s="1408"/>
      <c r="AJ176" s="1411"/>
      <c r="AK176" s="1408"/>
      <c r="AL176" s="1411"/>
      <c r="AM176" s="1408"/>
      <c r="AN176" s="1411"/>
      <c r="AO176" s="1408"/>
      <c r="AP176" s="1411"/>
      <c r="AQ176" s="1408"/>
      <c r="AR176" s="1411"/>
      <c r="AS176" s="1408"/>
      <c r="AT176" s="1411"/>
      <c r="AU176" s="126"/>
      <c r="AV176" s="126"/>
    </row>
    <row r="177" spans="1:48" ht="14.85" customHeight="1" x14ac:dyDescent="0.25">
      <c r="A177" s="231"/>
      <c r="B177" s="1397"/>
      <c r="C177" s="1400"/>
      <c r="D177" s="1400"/>
      <c r="E177" s="1400"/>
      <c r="F177" s="1403"/>
      <c r="G177" s="1406"/>
      <c r="H177" s="1406"/>
      <c r="I177" s="259" t="s">
        <v>499</v>
      </c>
      <c r="J177" s="260"/>
      <c r="K177" s="260"/>
      <c r="L177" s="261"/>
      <c r="M177" s="261"/>
      <c r="N177" s="261"/>
      <c r="O177" s="262">
        <v>0</v>
      </c>
      <c r="P177" s="260"/>
      <c r="Q177" s="1409"/>
      <c r="R177" s="1412"/>
      <c r="S177" s="1409"/>
      <c r="T177" s="1412"/>
      <c r="U177" s="1409"/>
      <c r="V177" s="1412"/>
      <c r="W177" s="1409"/>
      <c r="X177" s="1412"/>
      <c r="Y177" s="1409"/>
      <c r="Z177" s="1412"/>
      <c r="AA177" s="1409"/>
      <c r="AB177" s="1412"/>
      <c r="AC177" s="1409"/>
      <c r="AD177" s="1412"/>
      <c r="AE177" s="1409"/>
      <c r="AF177" s="1412"/>
      <c r="AG177" s="1409"/>
      <c r="AH177" s="1412"/>
      <c r="AI177" s="1409"/>
      <c r="AJ177" s="1412"/>
      <c r="AK177" s="1409"/>
      <c r="AL177" s="1412"/>
      <c r="AM177" s="1409"/>
      <c r="AN177" s="1412"/>
      <c r="AO177" s="1409"/>
      <c r="AP177" s="1412"/>
      <c r="AQ177" s="1409"/>
      <c r="AR177" s="1412"/>
      <c r="AS177" s="1409"/>
      <c r="AT177" s="1412"/>
      <c r="AU177" s="126"/>
      <c r="AV177" s="126"/>
    </row>
    <row r="178" spans="1:48" ht="14.85" customHeight="1" x14ac:dyDescent="0.25">
      <c r="A178" s="231"/>
      <c r="B178" s="1398"/>
      <c r="C178" s="1401"/>
      <c r="D178" s="1401"/>
      <c r="E178" s="1401"/>
      <c r="F178" s="1404"/>
      <c r="G178" s="1407"/>
      <c r="H178" s="1407"/>
      <c r="I178" s="259" t="s">
        <v>500</v>
      </c>
      <c r="J178" s="260"/>
      <c r="K178" s="260"/>
      <c r="L178" s="261"/>
      <c r="M178" s="261"/>
      <c r="N178" s="261"/>
      <c r="O178" s="262">
        <v>0</v>
      </c>
      <c r="P178" s="260"/>
      <c r="Q178" s="1410"/>
      <c r="R178" s="1413"/>
      <c r="S178" s="1410"/>
      <c r="T178" s="1413"/>
      <c r="U178" s="1410"/>
      <c r="V178" s="1413"/>
      <c r="W178" s="1410"/>
      <c r="X178" s="1413"/>
      <c r="Y178" s="1410"/>
      <c r="Z178" s="1413"/>
      <c r="AA178" s="1410"/>
      <c r="AB178" s="1413"/>
      <c r="AC178" s="1410"/>
      <c r="AD178" s="1413"/>
      <c r="AE178" s="1410"/>
      <c r="AF178" s="1413"/>
      <c r="AG178" s="1410"/>
      <c r="AH178" s="1413"/>
      <c r="AI178" s="1410"/>
      <c r="AJ178" s="1413"/>
      <c r="AK178" s="1410"/>
      <c r="AL178" s="1413"/>
      <c r="AM178" s="1410"/>
      <c r="AN178" s="1413"/>
      <c r="AO178" s="1410"/>
      <c r="AP178" s="1413"/>
      <c r="AQ178" s="1410"/>
      <c r="AR178" s="1413"/>
      <c r="AS178" s="1410"/>
      <c r="AT178" s="1413"/>
      <c r="AU178" s="126"/>
      <c r="AV178" s="126"/>
    </row>
    <row r="179" spans="1:48" ht="14.85" customHeight="1" x14ac:dyDescent="0.25">
      <c r="A179" s="231"/>
      <c r="B179" s="1396">
        <v>59</v>
      </c>
      <c r="C179" s="1399"/>
      <c r="D179" s="1399"/>
      <c r="E179" s="1399"/>
      <c r="F179" s="1402"/>
      <c r="G179" s="1405"/>
      <c r="H179" s="1405"/>
      <c r="I179" s="259" t="s">
        <v>498</v>
      </c>
      <c r="J179" s="260"/>
      <c r="K179" s="260"/>
      <c r="L179" s="261"/>
      <c r="M179" s="261"/>
      <c r="N179" s="261"/>
      <c r="O179" s="262">
        <v>0</v>
      </c>
      <c r="P179" s="260"/>
      <c r="Q179" s="1408"/>
      <c r="R179" s="1411"/>
      <c r="S179" s="1408"/>
      <c r="T179" s="1411"/>
      <c r="U179" s="1408"/>
      <c r="V179" s="1411"/>
      <c r="W179" s="1408"/>
      <c r="X179" s="1411"/>
      <c r="Y179" s="1408"/>
      <c r="Z179" s="1411"/>
      <c r="AA179" s="1408"/>
      <c r="AB179" s="1411"/>
      <c r="AC179" s="1408"/>
      <c r="AD179" s="1411"/>
      <c r="AE179" s="1408"/>
      <c r="AF179" s="1411"/>
      <c r="AG179" s="1408"/>
      <c r="AH179" s="1411"/>
      <c r="AI179" s="1408"/>
      <c r="AJ179" s="1411"/>
      <c r="AK179" s="1408"/>
      <c r="AL179" s="1411"/>
      <c r="AM179" s="1408"/>
      <c r="AN179" s="1411"/>
      <c r="AO179" s="1408"/>
      <c r="AP179" s="1411"/>
      <c r="AQ179" s="1408"/>
      <c r="AR179" s="1411"/>
      <c r="AS179" s="1408"/>
      <c r="AT179" s="1411"/>
      <c r="AU179" s="126"/>
      <c r="AV179" s="126"/>
    </row>
    <row r="180" spans="1:48" ht="14.85" customHeight="1" x14ac:dyDescent="0.25">
      <c r="A180" s="231"/>
      <c r="B180" s="1397"/>
      <c r="C180" s="1400"/>
      <c r="D180" s="1400"/>
      <c r="E180" s="1400"/>
      <c r="F180" s="1403"/>
      <c r="G180" s="1406"/>
      <c r="H180" s="1406"/>
      <c r="I180" s="259" t="s">
        <v>499</v>
      </c>
      <c r="J180" s="260"/>
      <c r="K180" s="260"/>
      <c r="L180" s="261"/>
      <c r="M180" s="261"/>
      <c r="N180" s="261"/>
      <c r="O180" s="262">
        <v>0</v>
      </c>
      <c r="P180" s="260"/>
      <c r="Q180" s="1409"/>
      <c r="R180" s="1412"/>
      <c r="S180" s="1409"/>
      <c r="T180" s="1412"/>
      <c r="U180" s="1409"/>
      <c r="V180" s="1412"/>
      <c r="W180" s="1409"/>
      <c r="X180" s="1412"/>
      <c r="Y180" s="1409"/>
      <c r="Z180" s="1412"/>
      <c r="AA180" s="1409"/>
      <c r="AB180" s="1412"/>
      <c r="AC180" s="1409"/>
      <c r="AD180" s="1412"/>
      <c r="AE180" s="1409"/>
      <c r="AF180" s="1412"/>
      <c r="AG180" s="1409"/>
      <c r="AH180" s="1412"/>
      <c r="AI180" s="1409"/>
      <c r="AJ180" s="1412"/>
      <c r="AK180" s="1409"/>
      <c r="AL180" s="1412"/>
      <c r="AM180" s="1409"/>
      <c r="AN180" s="1412"/>
      <c r="AO180" s="1409"/>
      <c r="AP180" s="1412"/>
      <c r="AQ180" s="1409"/>
      <c r="AR180" s="1412"/>
      <c r="AS180" s="1409"/>
      <c r="AT180" s="1412"/>
      <c r="AU180" s="126"/>
      <c r="AV180" s="126"/>
    </row>
    <row r="181" spans="1:48" ht="14.85" customHeight="1" x14ac:dyDescent="0.25">
      <c r="A181" s="231"/>
      <c r="B181" s="1398"/>
      <c r="C181" s="1401"/>
      <c r="D181" s="1401"/>
      <c r="E181" s="1401"/>
      <c r="F181" s="1404"/>
      <c r="G181" s="1407"/>
      <c r="H181" s="1407"/>
      <c r="I181" s="259" t="s">
        <v>500</v>
      </c>
      <c r="J181" s="260"/>
      <c r="K181" s="260"/>
      <c r="L181" s="261"/>
      <c r="M181" s="261"/>
      <c r="N181" s="261"/>
      <c r="O181" s="262">
        <v>0</v>
      </c>
      <c r="P181" s="260"/>
      <c r="Q181" s="1410"/>
      <c r="R181" s="1413"/>
      <c r="S181" s="1410"/>
      <c r="T181" s="1413"/>
      <c r="U181" s="1410"/>
      <c r="V181" s="1413"/>
      <c r="W181" s="1410"/>
      <c r="X181" s="1413"/>
      <c r="Y181" s="1410"/>
      <c r="Z181" s="1413"/>
      <c r="AA181" s="1410"/>
      <c r="AB181" s="1413"/>
      <c r="AC181" s="1410"/>
      <c r="AD181" s="1413"/>
      <c r="AE181" s="1410"/>
      <c r="AF181" s="1413"/>
      <c r="AG181" s="1410"/>
      <c r="AH181" s="1413"/>
      <c r="AI181" s="1410"/>
      <c r="AJ181" s="1413"/>
      <c r="AK181" s="1410"/>
      <c r="AL181" s="1413"/>
      <c r="AM181" s="1410"/>
      <c r="AN181" s="1413"/>
      <c r="AO181" s="1410"/>
      <c r="AP181" s="1413"/>
      <c r="AQ181" s="1410"/>
      <c r="AR181" s="1413"/>
      <c r="AS181" s="1410"/>
      <c r="AT181" s="1413"/>
      <c r="AU181" s="126"/>
      <c r="AV181" s="126"/>
    </row>
    <row r="182" spans="1:48" ht="14.85" customHeight="1" x14ac:dyDescent="0.25">
      <c r="A182" s="231"/>
      <c r="B182" s="1396">
        <v>60</v>
      </c>
      <c r="C182" s="1399"/>
      <c r="D182" s="1399"/>
      <c r="E182" s="1399"/>
      <c r="F182" s="1402"/>
      <c r="G182" s="1405"/>
      <c r="H182" s="1405"/>
      <c r="I182" s="259" t="s">
        <v>498</v>
      </c>
      <c r="J182" s="260"/>
      <c r="K182" s="260"/>
      <c r="L182" s="261"/>
      <c r="M182" s="261"/>
      <c r="N182" s="261"/>
      <c r="O182" s="262">
        <v>0</v>
      </c>
      <c r="P182" s="260"/>
      <c r="Q182" s="1408"/>
      <c r="R182" s="1411"/>
      <c r="S182" s="1408"/>
      <c r="T182" s="1411"/>
      <c r="U182" s="1408"/>
      <c r="V182" s="1411"/>
      <c r="W182" s="1408"/>
      <c r="X182" s="1411"/>
      <c r="Y182" s="1408"/>
      <c r="Z182" s="1411"/>
      <c r="AA182" s="1408"/>
      <c r="AB182" s="1411"/>
      <c r="AC182" s="1408"/>
      <c r="AD182" s="1411"/>
      <c r="AE182" s="1408"/>
      <c r="AF182" s="1411"/>
      <c r="AG182" s="1408"/>
      <c r="AH182" s="1411"/>
      <c r="AI182" s="1408"/>
      <c r="AJ182" s="1411"/>
      <c r="AK182" s="1408"/>
      <c r="AL182" s="1411"/>
      <c r="AM182" s="1408"/>
      <c r="AN182" s="1411"/>
      <c r="AO182" s="1408"/>
      <c r="AP182" s="1411"/>
      <c r="AQ182" s="1408"/>
      <c r="AR182" s="1411"/>
      <c r="AS182" s="1408"/>
      <c r="AT182" s="1411"/>
      <c r="AU182" s="126"/>
      <c r="AV182" s="126"/>
    </row>
    <row r="183" spans="1:48" ht="14.85" customHeight="1" x14ac:dyDescent="0.25">
      <c r="A183" s="231"/>
      <c r="B183" s="1397"/>
      <c r="C183" s="1400"/>
      <c r="D183" s="1400"/>
      <c r="E183" s="1400"/>
      <c r="F183" s="1403"/>
      <c r="G183" s="1406"/>
      <c r="H183" s="1406"/>
      <c r="I183" s="259" t="s">
        <v>499</v>
      </c>
      <c r="J183" s="260"/>
      <c r="K183" s="260"/>
      <c r="L183" s="261"/>
      <c r="M183" s="261"/>
      <c r="N183" s="261"/>
      <c r="O183" s="262">
        <v>0</v>
      </c>
      <c r="P183" s="260"/>
      <c r="Q183" s="1409"/>
      <c r="R183" s="1412"/>
      <c r="S183" s="1409"/>
      <c r="T183" s="1412"/>
      <c r="U183" s="1409"/>
      <c r="V183" s="1412"/>
      <c r="W183" s="1409"/>
      <c r="X183" s="1412"/>
      <c r="Y183" s="1409"/>
      <c r="Z183" s="1412"/>
      <c r="AA183" s="1409"/>
      <c r="AB183" s="1412"/>
      <c r="AC183" s="1409"/>
      <c r="AD183" s="1412"/>
      <c r="AE183" s="1409"/>
      <c r="AF183" s="1412"/>
      <c r="AG183" s="1409"/>
      <c r="AH183" s="1412"/>
      <c r="AI183" s="1409"/>
      <c r="AJ183" s="1412"/>
      <c r="AK183" s="1409"/>
      <c r="AL183" s="1412"/>
      <c r="AM183" s="1409"/>
      <c r="AN183" s="1412"/>
      <c r="AO183" s="1409"/>
      <c r="AP183" s="1412"/>
      <c r="AQ183" s="1409"/>
      <c r="AR183" s="1412"/>
      <c r="AS183" s="1409"/>
      <c r="AT183" s="1412"/>
      <c r="AU183" s="126"/>
      <c r="AV183" s="126"/>
    </row>
    <row r="184" spans="1:48" ht="14.85" customHeight="1" x14ac:dyDescent="0.25">
      <c r="A184" s="231"/>
      <c r="B184" s="1398"/>
      <c r="C184" s="1401"/>
      <c r="D184" s="1401"/>
      <c r="E184" s="1401"/>
      <c r="F184" s="1404"/>
      <c r="G184" s="1407"/>
      <c r="H184" s="1407"/>
      <c r="I184" s="259" t="s">
        <v>500</v>
      </c>
      <c r="J184" s="260"/>
      <c r="K184" s="260"/>
      <c r="L184" s="261"/>
      <c r="M184" s="261"/>
      <c r="N184" s="261"/>
      <c r="O184" s="262">
        <v>0</v>
      </c>
      <c r="P184" s="260"/>
      <c r="Q184" s="1410"/>
      <c r="R184" s="1413"/>
      <c r="S184" s="1410"/>
      <c r="T184" s="1413"/>
      <c r="U184" s="1410"/>
      <c r="V184" s="1413"/>
      <c r="W184" s="1410"/>
      <c r="X184" s="1413"/>
      <c r="Y184" s="1410"/>
      <c r="Z184" s="1413"/>
      <c r="AA184" s="1410"/>
      <c r="AB184" s="1413"/>
      <c r="AC184" s="1410"/>
      <c r="AD184" s="1413"/>
      <c r="AE184" s="1410"/>
      <c r="AF184" s="1413"/>
      <c r="AG184" s="1410"/>
      <c r="AH184" s="1413"/>
      <c r="AI184" s="1410"/>
      <c r="AJ184" s="1413"/>
      <c r="AK184" s="1410"/>
      <c r="AL184" s="1413"/>
      <c r="AM184" s="1410"/>
      <c r="AN184" s="1413"/>
      <c r="AO184" s="1410"/>
      <c r="AP184" s="1413"/>
      <c r="AQ184" s="1410"/>
      <c r="AR184" s="1413"/>
      <c r="AS184" s="1410"/>
      <c r="AT184" s="1413"/>
      <c r="AU184" s="126"/>
      <c r="AV184" s="126"/>
    </row>
    <row r="185" spans="1:48" ht="14.85" customHeight="1" x14ac:dyDescent="0.25">
      <c r="A185" s="231"/>
      <c r="B185" s="1396">
        <v>61</v>
      </c>
      <c r="C185" s="1399"/>
      <c r="D185" s="1399"/>
      <c r="E185" s="1399"/>
      <c r="F185" s="1402"/>
      <c r="G185" s="1405"/>
      <c r="H185" s="1405"/>
      <c r="I185" s="259" t="s">
        <v>498</v>
      </c>
      <c r="J185" s="260"/>
      <c r="K185" s="260"/>
      <c r="L185" s="261"/>
      <c r="M185" s="261"/>
      <c r="N185" s="261"/>
      <c r="O185" s="262">
        <v>0</v>
      </c>
      <c r="P185" s="260"/>
      <c r="Q185" s="1408"/>
      <c r="R185" s="1411"/>
      <c r="S185" s="1408"/>
      <c r="T185" s="1411"/>
      <c r="U185" s="1408"/>
      <c r="V185" s="1411"/>
      <c r="W185" s="1408"/>
      <c r="X185" s="1411"/>
      <c r="Y185" s="1408"/>
      <c r="Z185" s="1411"/>
      <c r="AA185" s="1408"/>
      <c r="AB185" s="1411"/>
      <c r="AC185" s="1408"/>
      <c r="AD185" s="1411"/>
      <c r="AE185" s="1408"/>
      <c r="AF185" s="1411"/>
      <c r="AG185" s="1408"/>
      <c r="AH185" s="1411"/>
      <c r="AI185" s="1408"/>
      <c r="AJ185" s="1411"/>
      <c r="AK185" s="1408"/>
      <c r="AL185" s="1411"/>
      <c r="AM185" s="1408"/>
      <c r="AN185" s="1411"/>
      <c r="AO185" s="1408"/>
      <c r="AP185" s="1411"/>
      <c r="AQ185" s="1408"/>
      <c r="AR185" s="1411"/>
      <c r="AS185" s="1408"/>
      <c r="AT185" s="1411"/>
      <c r="AU185" s="126"/>
      <c r="AV185" s="126"/>
    </row>
    <row r="186" spans="1:48" ht="14.85" customHeight="1" x14ac:dyDescent="0.25">
      <c r="A186" s="231"/>
      <c r="B186" s="1397"/>
      <c r="C186" s="1400"/>
      <c r="D186" s="1400"/>
      <c r="E186" s="1400"/>
      <c r="F186" s="1403"/>
      <c r="G186" s="1406"/>
      <c r="H186" s="1406"/>
      <c r="I186" s="259" t="s">
        <v>499</v>
      </c>
      <c r="J186" s="260"/>
      <c r="K186" s="260"/>
      <c r="L186" s="261"/>
      <c r="M186" s="261"/>
      <c r="N186" s="261"/>
      <c r="O186" s="262">
        <v>0</v>
      </c>
      <c r="P186" s="260"/>
      <c r="Q186" s="1409"/>
      <c r="R186" s="1412"/>
      <c r="S186" s="1409"/>
      <c r="T186" s="1412"/>
      <c r="U186" s="1409"/>
      <c r="V186" s="1412"/>
      <c r="W186" s="1409"/>
      <c r="X186" s="1412"/>
      <c r="Y186" s="1409"/>
      <c r="Z186" s="1412"/>
      <c r="AA186" s="1409"/>
      <c r="AB186" s="1412"/>
      <c r="AC186" s="1409"/>
      <c r="AD186" s="1412"/>
      <c r="AE186" s="1409"/>
      <c r="AF186" s="1412"/>
      <c r="AG186" s="1409"/>
      <c r="AH186" s="1412"/>
      <c r="AI186" s="1409"/>
      <c r="AJ186" s="1412"/>
      <c r="AK186" s="1409"/>
      <c r="AL186" s="1412"/>
      <c r="AM186" s="1409"/>
      <c r="AN186" s="1412"/>
      <c r="AO186" s="1409"/>
      <c r="AP186" s="1412"/>
      <c r="AQ186" s="1409"/>
      <c r="AR186" s="1412"/>
      <c r="AS186" s="1409"/>
      <c r="AT186" s="1412"/>
      <c r="AU186" s="126"/>
      <c r="AV186" s="126"/>
    </row>
    <row r="187" spans="1:48" ht="14.85" customHeight="1" x14ac:dyDescent="0.25">
      <c r="A187" s="231"/>
      <c r="B187" s="1398"/>
      <c r="C187" s="1401"/>
      <c r="D187" s="1401"/>
      <c r="E187" s="1401"/>
      <c r="F187" s="1404"/>
      <c r="G187" s="1407"/>
      <c r="H187" s="1407"/>
      <c r="I187" s="259" t="s">
        <v>500</v>
      </c>
      <c r="J187" s="260"/>
      <c r="K187" s="260"/>
      <c r="L187" s="261"/>
      <c r="M187" s="261"/>
      <c r="N187" s="261"/>
      <c r="O187" s="262">
        <v>0</v>
      </c>
      <c r="P187" s="260"/>
      <c r="Q187" s="1410"/>
      <c r="R187" s="1413"/>
      <c r="S187" s="1410"/>
      <c r="T187" s="1413"/>
      <c r="U187" s="1410"/>
      <c r="V187" s="1413"/>
      <c r="W187" s="1410"/>
      <c r="X187" s="1413"/>
      <c r="Y187" s="1410"/>
      <c r="Z187" s="1413"/>
      <c r="AA187" s="1410"/>
      <c r="AB187" s="1413"/>
      <c r="AC187" s="1410"/>
      <c r="AD187" s="1413"/>
      <c r="AE187" s="1410"/>
      <c r="AF187" s="1413"/>
      <c r="AG187" s="1410"/>
      <c r="AH187" s="1413"/>
      <c r="AI187" s="1410"/>
      <c r="AJ187" s="1413"/>
      <c r="AK187" s="1410"/>
      <c r="AL187" s="1413"/>
      <c r="AM187" s="1410"/>
      <c r="AN187" s="1413"/>
      <c r="AO187" s="1410"/>
      <c r="AP187" s="1413"/>
      <c r="AQ187" s="1410"/>
      <c r="AR187" s="1413"/>
      <c r="AS187" s="1410"/>
      <c r="AT187" s="1413"/>
      <c r="AU187" s="126"/>
      <c r="AV187" s="126"/>
    </row>
    <row r="188" spans="1:48" ht="14.85" customHeight="1" x14ac:dyDescent="0.25">
      <c r="A188" s="231"/>
      <c r="B188" s="1396">
        <v>62</v>
      </c>
      <c r="C188" s="1399"/>
      <c r="D188" s="1399"/>
      <c r="E188" s="1399"/>
      <c r="F188" s="1402"/>
      <c r="G188" s="1405"/>
      <c r="H188" s="1405"/>
      <c r="I188" s="259" t="s">
        <v>498</v>
      </c>
      <c r="J188" s="260"/>
      <c r="K188" s="260"/>
      <c r="L188" s="261"/>
      <c r="M188" s="261"/>
      <c r="N188" s="261"/>
      <c r="O188" s="262">
        <v>0</v>
      </c>
      <c r="P188" s="260"/>
      <c r="Q188" s="1408"/>
      <c r="R188" s="1411"/>
      <c r="S188" s="1408"/>
      <c r="T188" s="1411"/>
      <c r="U188" s="1408"/>
      <c r="V188" s="1411"/>
      <c r="W188" s="1408"/>
      <c r="X188" s="1411"/>
      <c r="Y188" s="1408"/>
      <c r="Z188" s="1411"/>
      <c r="AA188" s="1408"/>
      <c r="AB188" s="1411"/>
      <c r="AC188" s="1408"/>
      <c r="AD188" s="1411"/>
      <c r="AE188" s="1408"/>
      <c r="AF188" s="1411"/>
      <c r="AG188" s="1408"/>
      <c r="AH188" s="1411"/>
      <c r="AI188" s="1408"/>
      <c r="AJ188" s="1411"/>
      <c r="AK188" s="1408"/>
      <c r="AL188" s="1411"/>
      <c r="AM188" s="1408"/>
      <c r="AN188" s="1411"/>
      <c r="AO188" s="1408"/>
      <c r="AP188" s="1411"/>
      <c r="AQ188" s="1408"/>
      <c r="AR188" s="1411"/>
      <c r="AS188" s="1408"/>
      <c r="AT188" s="1411"/>
      <c r="AU188" s="126"/>
      <c r="AV188" s="126"/>
    </row>
    <row r="189" spans="1:48" ht="14.85" customHeight="1" x14ac:dyDescent="0.25">
      <c r="A189" s="231"/>
      <c r="B189" s="1397"/>
      <c r="C189" s="1400"/>
      <c r="D189" s="1400"/>
      <c r="E189" s="1400"/>
      <c r="F189" s="1403"/>
      <c r="G189" s="1406"/>
      <c r="H189" s="1406"/>
      <c r="I189" s="259" t="s">
        <v>499</v>
      </c>
      <c r="J189" s="260"/>
      <c r="K189" s="260"/>
      <c r="L189" s="261"/>
      <c r="M189" s="261"/>
      <c r="N189" s="261"/>
      <c r="O189" s="262">
        <v>0</v>
      </c>
      <c r="P189" s="260"/>
      <c r="Q189" s="1409"/>
      <c r="R189" s="1412"/>
      <c r="S189" s="1409"/>
      <c r="T189" s="1412"/>
      <c r="U189" s="1409"/>
      <c r="V189" s="1412"/>
      <c r="W189" s="1409"/>
      <c r="X189" s="1412"/>
      <c r="Y189" s="1409"/>
      <c r="Z189" s="1412"/>
      <c r="AA189" s="1409"/>
      <c r="AB189" s="1412"/>
      <c r="AC189" s="1409"/>
      <c r="AD189" s="1412"/>
      <c r="AE189" s="1409"/>
      <c r="AF189" s="1412"/>
      <c r="AG189" s="1409"/>
      <c r="AH189" s="1412"/>
      <c r="AI189" s="1409"/>
      <c r="AJ189" s="1412"/>
      <c r="AK189" s="1409"/>
      <c r="AL189" s="1412"/>
      <c r="AM189" s="1409"/>
      <c r="AN189" s="1412"/>
      <c r="AO189" s="1409"/>
      <c r="AP189" s="1412"/>
      <c r="AQ189" s="1409"/>
      <c r="AR189" s="1412"/>
      <c r="AS189" s="1409"/>
      <c r="AT189" s="1412"/>
      <c r="AU189" s="126"/>
      <c r="AV189" s="126"/>
    </row>
    <row r="190" spans="1:48" ht="14.85" customHeight="1" x14ac:dyDescent="0.25">
      <c r="A190" s="231"/>
      <c r="B190" s="1398"/>
      <c r="C190" s="1401"/>
      <c r="D190" s="1401"/>
      <c r="E190" s="1401"/>
      <c r="F190" s="1404"/>
      <c r="G190" s="1407"/>
      <c r="H190" s="1407"/>
      <c r="I190" s="259" t="s">
        <v>500</v>
      </c>
      <c r="J190" s="260"/>
      <c r="K190" s="260"/>
      <c r="L190" s="261"/>
      <c r="M190" s="261"/>
      <c r="N190" s="261"/>
      <c r="O190" s="262">
        <v>0</v>
      </c>
      <c r="P190" s="260"/>
      <c r="Q190" s="1410"/>
      <c r="R190" s="1413"/>
      <c r="S190" s="1410"/>
      <c r="T190" s="1413"/>
      <c r="U190" s="1410"/>
      <c r="V190" s="1413"/>
      <c r="W190" s="1410"/>
      <c r="X190" s="1413"/>
      <c r="Y190" s="1410"/>
      <c r="Z190" s="1413"/>
      <c r="AA190" s="1410"/>
      <c r="AB190" s="1413"/>
      <c r="AC190" s="1410"/>
      <c r="AD190" s="1413"/>
      <c r="AE190" s="1410"/>
      <c r="AF190" s="1413"/>
      <c r="AG190" s="1410"/>
      <c r="AH190" s="1413"/>
      <c r="AI190" s="1410"/>
      <c r="AJ190" s="1413"/>
      <c r="AK190" s="1410"/>
      <c r="AL190" s="1413"/>
      <c r="AM190" s="1410"/>
      <c r="AN190" s="1413"/>
      <c r="AO190" s="1410"/>
      <c r="AP190" s="1413"/>
      <c r="AQ190" s="1410"/>
      <c r="AR190" s="1413"/>
      <c r="AS190" s="1410"/>
      <c r="AT190" s="1413"/>
      <c r="AU190" s="126"/>
      <c r="AV190" s="126"/>
    </row>
    <row r="191" spans="1:48" ht="14.85" customHeight="1" x14ac:dyDescent="0.25">
      <c r="A191" s="231"/>
      <c r="B191" s="1396">
        <v>63</v>
      </c>
      <c r="C191" s="1399"/>
      <c r="D191" s="1399"/>
      <c r="E191" s="1399"/>
      <c r="F191" s="1402"/>
      <c r="G191" s="1405"/>
      <c r="H191" s="1405"/>
      <c r="I191" s="259" t="s">
        <v>498</v>
      </c>
      <c r="J191" s="260"/>
      <c r="K191" s="260"/>
      <c r="L191" s="261"/>
      <c r="M191" s="261"/>
      <c r="N191" s="261"/>
      <c r="O191" s="262">
        <v>0</v>
      </c>
      <c r="P191" s="260"/>
      <c r="Q191" s="1408"/>
      <c r="R191" s="1411"/>
      <c r="S191" s="1408"/>
      <c r="T191" s="1411"/>
      <c r="U191" s="1408"/>
      <c r="V191" s="1411"/>
      <c r="W191" s="1408"/>
      <c r="X191" s="1411"/>
      <c r="Y191" s="1408"/>
      <c r="Z191" s="1411"/>
      <c r="AA191" s="1408"/>
      <c r="AB191" s="1411"/>
      <c r="AC191" s="1408"/>
      <c r="AD191" s="1411"/>
      <c r="AE191" s="1408"/>
      <c r="AF191" s="1411"/>
      <c r="AG191" s="1408"/>
      <c r="AH191" s="1411"/>
      <c r="AI191" s="1408"/>
      <c r="AJ191" s="1411"/>
      <c r="AK191" s="1408"/>
      <c r="AL191" s="1411"/>
      <c r="AM191" s="1408"/>
      <c r="AN191" s="1411"/>
      <c r="AO191" s="1408"/>
      <c r="AP191" s="1411"/>
      <c r="AQ191" s="1408"/>
      <c r="AR191" s="1411"/>
      <c r="AS191" s="1408"/>
      <c r="AT191" s="1411"/>
      <c r="AU191" s="126"/>
      <c r="AV191" s="126"/>
    </row>
    <row r="192" spans="1:48" ht="14.85" customHeight="1" x14ac:dyDescent="0.25">
      <c r="A192" s="231"/>
      <c r="B192" s="1397"/>
      <c r="C192" s="1400"/>
      <c r="D192" s="1400"/>
      <c r="E192" s="1400"/>
      <c r="F192" s="1403"/>
      <c r="G192" s="1406"/>
      <c r="H192" s="1406"/>
      <c r="I192" s="259" t="s">
        <v>499</v>
      </c>
      <c r="J192" s="260"/>
      <c r="K192" s="260"/>
      <c r="L192" s="261"/>
      <c r="M192" s="261"/>
      <c r="N192" s="261"/>
      <c r="O192" s="262">
        <v>0</v>
      </c>
      <c r="P192" s="260"/>
      <c r="Q192" s="1409"/>
      <c r="R192" s="1412"/>
      <c r="S192" s="1409"/>
      <c r="T192" s="1412"/>
      <c r="U192" s="1409"/>
      <c r="V192" s="1412"/>
      <c r="W192" s="1409"/>
      <c r="X192" s="1412"/>
      <c r="Y192" s="1409"/>
      <c r="Z192" s="1412"/>
      <c r="AA192" s="1409"/>
      <c r="AB192" s="1412"/>
      <c r="AC192" s="1409"/>
      <c r="AD192" s="1412"/>
      <c r="AE192" s="1409"/>
      <c r="AF192" s="1412"/>
      <c r="AG192" s="1409"/>
      <c r="AH192" s="1412"/>
      <c r="AI192" s="1409"/>
      <c r="AJ192" s="1412"/>
      <c r="AK192" s="1409"/>
      <c r="AL192" s="1412"/>
      <c r="AM192" s="1409"/>
      <c r="AN192" s="1412"/>
      <c r="AO192" s="1409"/>
      <c r="AP192" s="1412"/>
      <c r="AQ192" s="1409"/>
      <c r="AR192" s="1412"/>
      <c r="AS192" s="1409"/>
      <c r="AT192" s="1412"/>
      <c r="AU192" s="126"/>
      <c r="AV192" s="126"/>
    </row>
    <row r="193" spans="1:48" ht="14.85" customHeight="1" x14ac:dyDescent="0.25">
      <c r="A193" s="231"/>
      <c r="B193" s="1398"/>
      <c r="C193" s="1401"/>
      <c r="D193" s="1401"/>
      <c r="E193" s="1401"/>
      <c r="F193" s="1404"/>
      <c r="G193" s="1407"/>
      <c r="H193" s="1407"/>
      <c r="I193" s="259" t="s">
        <v>500</v>
      </c>
      <c r="J193" s="260"/>
      <c r="K193" s="260"/>
      <c r="L193" s="261"/>
      <c r="M193" s="261"/>
      <c r="N193" s="261"/>
      <c r="O193" s="262">
        <v>0</v>
      </c>
      <c r="P193" s="260"/>
      <c r="Q193" s="1410"/>
      <c r="R193" s="1413"/>
      <c r="S193" s="1410"/>
      <c r="T193" s="1413"/>
      <c r="U193" s="1410"/>
      <c r="V193" s="1413"/>
      <c r="W193" s="1410"/>
      <c r="X193" s="1413"/>
      <c r="Y193" s="1410"/>
      <c r="Z193" s="1413"/>
      <c r="AA193" s="1410"/>
      <c r="AB193" s="1413"/>
      <c r="AC193" s="1410"/>
      <c r="AD193" s="1413"/>
      <c r="AE193" s="1410"/>
      <c r="AF193" s="1413"/>
      <c r="AG193" s="1410"/>
      <c r="AH193" s="1413"/>
      <c r="AI193" s="1410"/>
      <c r="AJ193" s="1413"/>
      <c r="AK193" s="1410"/>
      <c r="AL193" s="1413"/>
      <c r="AM193" s="1410"/>
      <c r="AN193" s="1413"/>
      <c r="AO193" s="1410"/>
      <c r="AP193" s="1413"/>
      <c r="AQ193" s="1410"/>
      <c r="AR193" s="1413"/>
      <c r="AS193" s="1410"/>
      <c r="AT193" s="1413"/>
      <c r="AU193" s="126"/>
      <c r="AV193" s="126"/>
    </row>
    <row r="194" spans="1:48" ht="14.85" customHeight="1" x14ac:dyDescent="0.25">
      <c r="A194" s="231"/>
      <c r="B194" s="1396">
        <v>64</v>
      </c>
      <c r="C194" s="1399"/>
      <c r="D194" s="1399"/>
      <c r="E194" s="1399"/>
      <c r="F194" s="1402"/>
      <c r="G194" s="1405"/>
      <c r="H194" s="1405"/>
      <c r="I194" s="259" t="s">
        <v>498</v>
      </c>
      <c r="J194" s="260"/>
      <c r="K194" s="260"/>
      <c r="L194" s="261"/>
      <c r="M194" s="261"/>
      <c r="N194" s="261"/>
      <c r="O194" s="262">
        <v>0</v>
      </c>
      <c r="P194" s="260"/>
      <c r="Q194" s="1408"/>
      <c r="R194" s="1411"/>
      <c r="S194" s="1408"/>
      <c r="T194" s="1411"/>
      <c r="U194" s="1408"/>
      <c r="V194" s="1411"/>
      <c r="W194" s="1408"/>
      <c r="X194" s="1411"/>
      <c r="Y194" s="1408"/>
      <c r="Z194" s="1411"/>
      <c r="AA194" s="1408"/>
      <c r="AB194" s="1411"/>
      <c r="AC194" s="1408"/>
      <c r="AD194" s="1411"/>
      <c r="AE194" s="1408"/>
      <c r="AF194" s="1411"/>
      <c r="AG194" s="1408"/>
      <c r="AH194" s="1411"/>
      <c r="AI194" s="1408"/>
      <c r="AJ194" s="1411"/>
      <c r="AK194" s="1408"/>
      <c r="AL194" s="1411"/>
      <c r="AM194" s="1408"/>
      <c r="AN194" s="1411"/>
      <c r="AO194" s="1408"/>
      <c r="AP194" s="1411"/>
      <c r="AQ194" s="1408"/>
      <c r="AR194" s="1411"/>
      <c r="AS194" s="1408"/>
      <c r="AT194" s="1411"/>
      <c r="AU194" s="126"/>
      <c r="AV194" s="126"/>
    </row>
    <row r="195" spans="1:48" ht="14.85" customHeight="1" x14ac:dyDescent="0.25">
      <c r="A195" s="231"/>
      <c r="B195" s="1397"/>
      <c r="C195" s="1400"/>
      <c r="D195" s="1400"/>
      <c r="E195" s="1400"/>
      <c r="F195" s="1403"/>
      <c r="G195" s="1406"/>
      <c r="H195" s="1406"/>
      <c r="I195" s="259" t="s">
        <v>499</v>
      </c>
      <c r="J195" s="260"/>
      <c r="K195" s="260"/>
      <c r="L195" s="261"/>
      <c r="M195" s="261"/>
      <c r="N195" s="261"/>
      <c r="O195" s="262">
        <v>0</v>
      </c>
      <c r="P195" s="260"/>
      <c r="Q195" s="1409"/>
      <c r="R195" s="1412"/>
      <c r="S195" s="1409"/>
      <c r="T195" s="1412"/>
      <c r="U195" s="1409"/>
      <c r="V195" s="1412"/>
      <c r="W195" s="1409"/>
      <c r="X195" s="1412"/>
      <c r="Y195" s="1409"/>
      <c r="Z195" s="1412"/>
      <c r="AA195" s="1409"/>
      <c r="AB195" s="1412"/>
      <c r="AC195" s="1409"/>
      <c r="AD195" s="1412"/>
      <c r="AE195" s="1409"/>
      <c r="AF195" s="1412"/>
      <c r="AG195" s="1409"/>
      <c r="AH195" s="1412"/>
      <c r="AI195" s="1409"/>
      <c r="AJ195" s="1412"/>
      <c r="AK195" s="1409"/>
      <c r="AL195" s="1412"/>
      <c r="AM195" s="1409"/>
      <c r="AN195" s="1412"/>
      <c r="AO195" s="1409"/>
      <c r="AP195" s="1412"/>
      <c r="AQ195" s="1409"/>
      <c r="AR195" s="1412"/>
      <c r="AS195" s="1409"/>
      <c r="AT195" s="1412"/>
      <c r="AU195" s="126"/>
      <c r="AV195" s="126"/>
    </row>
    <row r="196" spans="1:48" ht="14.85" customHeight="1" x14ac:dyDescent="0.25">
      <c r="A196" s="231"/>
      <c r="B196" s="1398"/>
      <c r="C196" s="1401"/>
      <c r="D196" s="1401"/>
      <c r="E196" s="1401"/>
      <c r="F196" s="1404"/>
      <c r="G196" s="1407"/>
      <c r="H196" s="1407"/>
      <c r="I196" s="259" t="s">
        <v>500</v>
      </c>
      <c r="J196" s="260"/>
      <c r="K196" s="260"/>
      <c r="L196" s="261"/>
      <c r="M196" s="261"/>
      <c r="N196" s="261"/>
      <c r="O196" s="262">
        <v>0</v>
      </c>
      <c r="P196" s="260"/>
      <c r="Q196" s="1410"/>
      <c r="R196" s="1413"/>
      <c r="S196" s="1410"/>
      <c r="T196" s="1413"/>
      <c r="U196" s="1410"/>
      <c r="V196" s="1413"/>
      <c r="W196" s="1410"/>
      <c r="X196" s="1413"/>
      <c r="Y196" s="1410"/>
      <c r="Z196" s="1413"/>
      <c r="AA196" s="1410"/>
      <c r="AB196" s="1413"/>
      <c r="AC196" s="1410"/>
      <c r="AD196" s="1413"/>
      <c r="AE196" s="1410"/>
      <c r="AF196" s="1413"/>
      <c r="AG196" s="1410"/>
      <c r="AH196" s="1413"/>
      <c r="AI196" s="1410"/>
      <c r="AJ196" s="1413"/>
      <c r="AK196" s="1410"/>
      <c r="AL196" s="1413"/>
      <c r="AM196" s="1410"/>
      <c r="AN196" s="1413"/>
      <c r="AO196" s="1410"/>
      <c r="AP196" s="1413"/>
      <c r="AQ196" s="1410"/>
      <c r="AR196" s="1413"/>
      <c r="AS196" s="1410"/>
      <c r="AT196" s="1413"/>
      <c r="AU196" s="126"/>
      <c r="AV196" s="126"/>
    </row>
    <row r="197" spans="1:48" ht="14.85" customHeight="1" x14ac:dyDescent="0.25">
      <c r="A197" s="231"/>
      <c r="B197" s="1396">
        <v>65</v>
      </c>
      <c r="C197" s="1399"/>
      <c r="D197" s="1399"/>
      <c r="E197" s="1399"/>
      <c r="F197" s="1402"/>
      <c r="G197" s="1405"/>
      <c r="H197" s="1405"/>
      <c r="I197" s="259" t="s">
        <v>498</v>
      </c>
      <c r="J197" s="260"/>
      <c r="K197" s="260"/>
      <c r="L197" s="261"/>
      <c r="M197" s="261"/>
      <c r="N197" s="261"/>
      <c r="O197" s="262">
        <v>0</v>
      </c>
      <c r="P197" s="260"/>
      <c r="Q197" s="1408"/>
      <c r="R197" s="1411"/>
      <c r="S197" s="1408"/>
      <c r="T197" s="1411"/>
      <c r="U197" s="1408"/>
      <c r="V197" s="1411"/>
      <c r="W197" s="1408"/>
      <c r="X197" s="1411"/>
      <c r="Y197" s="1408"/>
      <c r="Z197" s="1411"/>
      <c r="AA197" s="1408"/>
      <c r="AB197" s="1411"/>
      <c r="AC197" s="1408"/>
      <c r="AD197" s="1411"/>
      <c r="AE197" s="1408"/>
      <c r="AF197" s="1411"/>
      <c r="AG197" s="1408"/>
      <c r="AH197" s="1411"/>
      <c r="AI197" s="1408"/>
      <c r="AJ197" s="1411"/>
      <c r="AK197" s="1408"/>
      <c r="AL197" s="1411"/>
      <c r="AM197" s="1408"/>
      <c r="AN197" s="1411"/>
      <c r="AO197" s="1408"/>
      <c r="AP197" s="1411"/>
      <c r="AQ197" s="1408"/>
      <c r="AR197" s="1411"/>
      <c r="AS197" s="1408"/>
      <c r="AT197" s="1411"/>
      <c r="AU197" s="126"/>
      <c r="AV197" s="126"/>
    </row>
    <row r="198" spans="1:48" ht="14.85" customHeight="1" x14ac:dyDescent="0.25">
      <c r="A198" s="231"/>
      <c r="B198" s="1397"/>
      <c r="C198" s="1400"/>
      <c r="D198" s="1400"/>
      <c r="E198" s="1400"/>
      <c r="F198" s="1403"/>
      <c r="G198" s="1406"/>
      <c r="H198" s="1406"/>
      <c r="I198" s="259" t="s">
        <v>499</v>
      </c>
      <c r="J198" s="260"/>
      <c r="K198" s="260"/>
      <c r="L198" s="261"/>
      <c r="M198" s="261"/>
      <c r="N198" s="261"/>
      <c r="O198" s="262">
        <v>0</v>
      </c>
      <c r="P198" s="260"/>
      <c r="Q198" s="1409"/>
      <c r="R198" s="1412"/>
      <c r="S198" s="1409"/>
      <c r="T198" s="1412"/>
      <c r="U198" s="1409"/>
      <c r="V198" s="1412"/>
      <c r="W198" s="1409"/>
      <c r="X198" s="1412"/>
      <c r="Y198" s="1409"/>
      <c r="Z198" s="1412"/>
      <c r="AA198" s="1409"/>
      <c r="AB198" s="1412"/>
      <c r="AC198" s="1409"/>
      <c r="AD198" s="1412"/>
      <c r="AE198" s="1409"/>
      <c r="AF198" s="1412"/>
      <c r="AG198" s="1409"/>
      <c r="AH198" s="1412"/>
      <c r="AI198" s="1409"/>
      <c r="AJ198" s="1412"/>
      <c r="AK198" s="1409"/>
      <c r="AL198" s="1412"/>
      <c r="AM198" s="1409"/>
      <c r="AN198" s="1412"/>
      <c r="AO198" s="1409"/>
      <c r="AP198" s="1412"/>
      <c r="AQ198" s="1409"/>
      <c r="AR198" s="1412"/>
      <c r="AS198" s="1409"/>
      <c r="AT198" s="1412"/>
      <c r="AU198" s="126"/>
      <c r="AV198" s="126"/>
    </row>
    <row r="199" spans="1:48" ht="14.85" customHeight="1" x14ac:dyDescent="0.25">
      <c r="A199" s="231"/>
      <c r="B199" s="1398"/>
      <c r="C199" s="1401"/>
      <c r="D199" s="1401"/>
      <c r="E199" s="1401"/>
      <c r="F199" s="1404"/>
      <c r="G199" s="1407"/>
      <c r="H199" s="1407"/>
      <c r="I199" s="259" t="s">
        <v>500</v>
      </c>
      <c r="J199" s="260"/>
      <c r="K199" s="260"/>
      <c r="L199" s="261"/>
      <c r="M199" s="261"/>
      <c r="N199" s="261"/>
      <c r="O199" s="262">
        <v>0</v>
      </c>
      <c r="P199" s="260"/>
      <c r="Q199" s="1410"/>
      <c r="R199" s="1413"/>
      <c r="S199" s="1410"/>
      <c r="T199" s="1413"/>
      <c r="U199" s="1410"/>
      <c r="V199" s="1413"/>
      <c r="W199" s="1410"/>
      <c r="X199" s="1413"/>
      <c r="Y199" s="1410"/>
      <c r="Z199" s="1413"/>
      <c r="AA199" s="1410"/>
      <c r="AB199" s="1413"/>
      <c r="AC199" s="1410"/>
      <c r="AD199" s="1413"/>
      <c r="AE199" s="1410"/>
      <c r="AF199" s="1413"/>
      <c r="AG199" s="1410"/>
      <c r="AH199" s="1413"/>
      <c r="AI199" s="1410"/>
      <c r="AJ199" s="1413"/>
      <c r="AK199" s="1410"/>
      <c r="AL199" s="1413"/>
      <c r="AM199" s="1410"/>
      <c r="AN199" s="1413"/>
      <c r="AO199" s="1410"/>
      <c r="AP199" s="1413"/>
      <c r="AQ199" s="1410"/>
      <c r="AR199" s="1413"/>
      <c r="AS199" s="1410"/>
      <c r="AT199" s="1413"/>
      <c r="AU199" s="126"/>
      <c r="AV199" s="126"/>
    </row>
    <row r="200" spans="1:48" ht="14.85" customHeight="1" x14ac:dyDescent="0.25">
      <c r="A200" s="231"/>
      <c r="B200" s="1396">
        <v>66</v>
      </c>
      <c r="C200" s="1399"/>
      <c r="D200" s="1399"/>
      <c r="E200" s="1399"/>
      <c r="F200" s="1402"/>
      <c r="G200" s="1405"/>
      <c r="H200" s="1405"/>
      <c r="I200" s="259" t="s">
        <v>498</v>
      </c>
      <c r="J200" s="260"/>
      <c r="K200" s="260"/>
      <c r="L200" s="261"/>
      <c r="M200" s="261"/>
      <c r="N200" s="261"/>
      <c r="O200" s="262">
        <v>0</v>
      </c>
      <c r="P200" s="260"/>
      <c r="Q200" s="1408"/>
      <c r="R200" s="1411"/>
      <c r="S200" s="1408"/>
      <c r="T200" s="1411"/>
      <c r="U200" s="1408"/>
      <c r="V200" s="1411"/>
      <c r="W200" s="1408"/>
      <c r="X200" s="1411"/>
      <c r="Y200" s="1408"/>
      <c r="Z200" s="1411"/>
      <c r="AA200" s="1408"/>
      <c r="AB200" s="1411"/>
      <c r="AC200" s="1408"/>
      <c r="AD200" s="1411"/>
      <c r="AE200" s="1408"/>
      <c r="AF200" s="1411"/>
      <c r="AG200" s="1408"/>
      <c r="AH200" s="1411"/>
      <c r="AI200" s="1408"/>
      <c r="AJ200" s="1411"/>
      <c r="AK200" s="1408"/>
      <c r="AL200" s="1411"/>
      <c r="AM200" s="1408"/>
      <c r="AN200" s="1411"/>
      <c r="AO200" s="1408"/>
      <c r="AP200" s="1411"/>
      <c r="AQ200" s="1408"/>
      <c r="AR200" s="1411"/>
      <c r="AS200" s="1408"/>
      <c r="AT200" s="1411"/>
      <c r="AU200" s="126"/>
      <c r="AV200" s="126"/>
    </row>
    <row r="201" spans="1:48" ht="14.85" customHeight="1" x14ac:dyDescent="0.25">
      <c r="A201" s="231"/>
      <c r="B201" s="1397"/>
      <c r="C201" s="1400"/>
      <c r="D201" s="1400"/>
      <c r="E201" s="1400"/>
      <c r="F201" s="1403"/>
      <c r="G201" s="1406"/>
      <c r="H201" s="1406"/>
      <c r="I201" s="259" t="s">
        <v>499</v>
      </c>
      <c r="J201" s="260"/>
      <c r="K201" s="260"/>
      <c r="L201" s="261"/>
      <c r="M201" s="261"/>
      <c r="N201" s="261"/>
      <c r="O201" s="262">
        <v>0</v>
      </c>
      <c r="P201" s="260"/>
      <c r="Q201" s="1409"/>
      <c r="R201" s="1412"/>
      <c r="S201" s="1409"/>
      <c r="T201" s="1412"/>
      <c r="U201" s="1409"/>
      <c r="V201" s="1412"/>
      <c r="W201" s="1409"/>
      <c r="X201" s="1412"/>
      <c r="Y201" s="1409"/>
      <c r="Z201" s="1412"/>
      <c r="AA201" s="1409"/>
      <c r="AB201" s="1412"/>
      <c r="AC201" s="1409"/>
      <c r="AD201" s="1412"/>
      <c r="AE201" s="1409"/>
      <c r="AF201" s="1412"/>
      <c r="AG201" s="1409"/>
      <c r="AH201" s="1412"/>
      <c r="AI201" s="1409"/>
      <c r="AJ201" s="1412"/>
      <c r="AK201" s="1409"/>
      <c r="AL201" s="1412"/>
      <c r="AM201" s="1409"/>
      <c r="AN201" s="1412"/>
      <c r="AO201" s="1409"/>
      <c r="AP201" s="1412"/>
      <c r="AQ201" s="1409"/>
      <c r="AR201" s="1412"/>
      <c r="AS201" s="1409"/>
      <c r="AT201" s="1412"/>
      <c r="AU201" s="126"/>
      <c r="AV201" s="126"/>
    </row>
    <row r="202" spans="1:48" ht="14.85" customHeight="1" x14ac:dyDescent="0.25">
      <c r="A202" s="231"/>
      <c r="B202" s="1398"/>
      <c r="C202" s="1401"/>
      <c r="D202" s="1401"/>
      <c r="E202" s="1401"/>
      <c r="F202" s="1404"/>
      <c r="G202" s="1407"/>
      <c r="H202" s="1407"/>
      <c r="I202" s="259" t="s">
        <v>500</v>
      </c>
      <c r="J202" s="260"/>
      <c r="K202" s="260"/>
      <c r="L202" s="261"/>
      <c r="M202" s="261"/>
      <c r="N202" s="261"/>
      <c r="O202" s="262">
        <v>0</v>
      </c>
      <c r="P202" s="260"/>
      <c r="Q202" s="1410"/>
      <c r="R202" s="1413"/>
      <c r="S202" s="1410"/>
      <c r="T202" s="1413"/>
      <c r="U202" s="1410"/>
      <c r="V202" s="1413"/>
      <c r="W202" s="1410"/>
      <c r="X202" s="1413"/>
      <c r="Y202" s="1410"/>
      <c r="Z202" s="1413"/>
      <c r="AA202" s="1410"/>
      <c r="AB202" s="1413"/>
      <c r="AC202" s="1410"/>
      <c r="AD202" s="1413"/>
      <c r="AE202" s="1410"/>
      <c r="AF202" s="1413"/>
      <c r="AG202" s="1410"/>
      <c r="AH202" s="1413"/>
      <c r="AI202" s="1410"/>
      <c r="AJ202" s="1413"/>
      <c r="AK202" s="1410"/>
      <c r="AL202" s="1413"/>
      <c r="AM202" s="1410"/>
      <c r="AN202" s="1413"/>
      <c r="AO202" s="1410"/>
      <c r="AP202" s="1413"/>
      <c r="AQ202" s="1410"/>
      <c r="AR202" s="1413"/>
      <c r="AS202" s="1410"/>
      <c r="AT202" s="1413"/>
      <c r="AU202" s="126"/>
      <c r="AV202" s="126"/>
    </row>
    <row r="203" spans="1:48" ht="14.85" customHeight="1" x14ac:dyDescent="0.25">
      <c r="A203" s="231"/>
      <c r="B203" s="1396">
        <v>67</v>
      </c>
      <c r="C203" s="1399"/>
      <c r="D203" s="1399"/>
      <c r="E203" s="1399"/>
      <c r="F203" s="1402"/>
      <c r="G203" s="1405"/>
      <c r="H203" s="1405"/>
      <c r="I203" s="259" t="s">
        <v>498</v>
      </c>
      <c r="J203" s="260"/>
      <c r="K203" s="260"/>
      <c r="L203" s="261"/>
      <c r="M203" s="261"/>
      <c r="N203" s="261"/>
      <c r="O203" s="262">
        <v>0</v>
      </c>
      <c r="P203" s="260"/>
      <c r="Q203" s="1408"/>
      <c r="R203" s="1411"/>
      <c r="S203" s="1408"/>
      <c r="T203" s="1411"/>
      <c r="U203" s="1408"/>
      <c r="V203" s="1411"/>
      <c r="W203" s="1408"/>
      <c r="X203" s="1411"/>
      <c r="Y203" s="1408"/>
      <c r="Z203" s="1411"/>
      <c r="AA203" s="1408"/>
      <c r="AB203" s="1411"/>
      <c r="AC203" s="1408"/>
      <c r="AD203" s="1411"/>
      <c r="AE203" s="1408"/>
      <c r="AF203" s="1411"/>
      <c r="AG203" s="1408"/>
      <c r="AH203" s="1411"/>
      <c r="AI203" s="1408"/>
      <c r="AJ203" s="1411"/>
      <c r="AK203" s="1408"/>
      <c r="AL203" s="1411"/>
      <c r="AM203" s="1408"/>
      <c r="AN203" s="1411"/>
      <c r="AO203" s="1408"/>
      <c r="AP203" s="1411"/>
      <c r="AQ203" s="1408"/>
      <c r="AR203" s="1411"/>
      <c r="AS203" s="1408"/>
      <c r="AT203" s="1411"/>
      <c r="AU203" s="126"/>
      <c r="AV203" s="126"/>
    </row>
    <row r="204" spans="1:48" ht="14.85" customHeight="1" x14ac:dyDescent="0.25">
      <c r="A204" s="231"/>
      <c r="B204" s="1397"/>
      <c r="C204" s="1400"/>
      <c r="D204" s="1400"/>
      <c r="E204" s="1400"/>
      <c r="F204" s="1403"/>
      <c r="G204" s="1406"/>
      <c r="H204" s="1406"/>
      <c r="I204" s="259" t="s">
        <v>499</v>
      </c>
      <c r="J204" s="260"/>
      <c r="K204" s="260"/>
      <c r="L204" s="261"/>
      <c r="M204" s="261"/>
      <c r="N204" s="261"/>
      <c r="O204" s="262">
        <v>0</v>
      </c>
      <c r="P204" s="260"/>
      <c r="Q204" s="1409"/>
      <c r="R204" s="1412"/>
      <c r="S204" s="1409"/>
      <c r="T204" s="1412"/>
      <c r="U204" s="1409"/>
      <c r="V204" s="1412"/>
      <c r="W204" s="1409"/>
      <c r="X204" s="1412"/>
      <c r="Y204" s="1409"/>
      <c r="Z204" s="1412"/>
      <c r="AA204" s="1409"/>
      <c r="AB204" s="1412"/>
      <c r="AC204" s="1409"/>
      <c r="AD204" s="1412"/>
      <c r="AE204" s="1409"/>
      <c r="AF204" s="1412"/>
      <c r="AG204" s="1409"/>
      <c r="AH204" s="1412"/>
      <c r="AI204" s="1409"/>
      <c r="AJ204" s="1412"/>
      <c r="AK204" s="1409"/>
      <c r="AL204" s="1412"/>
      <c r="AM204" s="1409"/>
      <c r="AN204" s="1412"/>
      <c r="AO204" s="1409"/>
      <c r="AP204" s="1412"/>
      <c r="AQ204" s="1409"/>
      <c r="AR204" s="1412"/>
      <c r="AS204" s="1409"/>
      <c r="AT204" s="1412"/>
      <c r="AU204" s="126"/>
      <c r="AV204" s="126"/>
    </row>
    <row r="205" spans="1:48" ht="14.85" customHeight="1" x14ac:dyDescent="0.25">
      <c r="A205" s="231"/>
      <c r="B205" s="1398"/>
      <c r="C205" s="1401"/>
      <c r="D205" s="1401"/>
      <c r="E205" s="1401"/>
      <c r="F205" s="1404"/>
      <c r="G205" s="1407"/>
      <c r="H205" s="1407"/>
      <c r="I205" s="259" t="s">
        <v>500</v>
      </c>
      <c r="J205" s="260"/>
      <c r="K205" s="260"/>
      <c r="L205" s="261"/>
      <c r="M205" s="261"/>
      <c r="N205" s="261"/>
      <c r="O205" s="262">
        <v>0</v>
      </c>
      <c r="P205" s="260"/>
      <c r="Q205" s="1410"/>
      <c r="R205" s="1413"/>
      <c r="S205" s="1410"/>
      <c r="T205" s="1413"/>
      <c r="U205" s="1410"/>
      <c r="V205" s="1413"/>
      <c r="W205" s="1410"/>
      <c r="X205" s="1413"/>
      <c r="Y205" s="1410"/>
      <c r="Z205" s="1413"/>
      <c r="AA205" s="1410"/>
      <c r="AB205" s="1413"/>
      <c r="AC205" s="1410"/>
      <c r="AD205" s="1413"/>
      <c r="AE205" s="1410"/>
      <c r="AF205" s="1413"/>
      <c r="AG205" s="1410"/>
      <c r="AH205" s="1413"/>
      <c r="AI205" s="1410"/>
      <c r="AJ205" s="1413"/>
      <c r="AK205" s="1410"/>
      <c r="AL205" s="1413"/>
      <c r="AM205" s="1410"/>
      <c r="AN205" s="1413"/>
      <c r="AO205" s="1410"/>
      <c r="AP205" s="1413"/>
      <c r="AQ205" s="1410"/>
      <c r="AR205" s="1413"/>
      <c r="AS205" s="1410"/>
      <c r="AT205" s="1413"/>
      <c r="AU205" s="126"/>
      <c r="AV205" s="126"/>
    </row>
    <row r="206" spans="1:48" ht="14.85" customHeight="1" x14ac:dyDescent="0.25">
      <c r="A206" s="231"/>
      <c r="B206" s="1396">
        <v>68</v>
      </c>
      <c r="C206" s="1399"/>
      <c r="D206" s="1399"/>
      <c r="E206" s="1399"/>
      <c r="F206" s="1402"/>
      <c r="G206" s="1405"/>
      <c r="H206" s="1405"/>
      <c r="I206" s="259" t="s">
        <v>498</v>
      </c>
      <c r="J206" s="260"/>
      <c r="K206" s="260"/>
      <c r="L206" s="261"/>
      <c r="M206" s="261"/>
      <c r="N206" s="261"/>
      <c r="O206" s="262">
        <v>0</v>
      </c>
      <c r="P206" s="260"/>
      <c r="Q206" s="1408"/>
      <c r="R206" s="1411"/>
      <c r="S206" s="1408"/>
      <c r="T206" s="1411"/>
      <c r="U206" s="1408"/>
      <c r="V206" s="1411"/>
      <c r="W206" s="1408"/>
      <c r="X206" s="1411"/>
      <c r="Y206" s="1408"/>
      <c r="Z206" s="1411"/>
      <c r="AA206" s="1408"/>
      <c r="AB206" s="1411"/>
      <c r="AC206" s="1408"/>
      <c r="AD206" s="1411"/>
      <c r="AE206" s="1408"/>
      <c r="AF206" s="1411"/>
      <c r="AG206" s="1408"/>
      <c r="AH206" s="1411"/>
      <c r="AI206" s="1408"/>
      <c r="AJ206" s="1411"/>
      <c r="AK206" s="1408"/>
      <c r="AL206" s="1411"/>
      <c r="AM206" s="1408"/>
      <c r="AN206" s="1411"/>
      <c r="AO206" s="1408"/>
      <c r="AP206" s="1411"/>
      <c r="AQ206" s="1408"/>
      <c r="AR206" s="1411"/>
      <c r="AS206" s="1408"/>
      <c r="AT206" s="1411"/>
      <c r="AU206" s="126"/>
      <c r="AV206" s="126"/>
    </row>
    <row r="207" spans="1:48" ht="14.85" customHeight="1" x14ac:dyDescent="0.25">
      <c r="A207" s="231"/>
      <c r="B207" s="1397"/>
      <c r="C207" s="1400"/>
      <c r="D207" s="1400"/>
      <c r="E207" s="1400"/>
      <c r="F207" s="1403"/>
      <c r="G207" s="1406"/>
      <c r="H207" s="1406"/>
      <c r="I207" s="259" t="s">
        <v>499</v>
      </c>
      <c r="J207" s="260"/>
      <c r="K207" s="260"/>
      <c r="L207" s="261"/>
      <c r="M207" s="261"/>
      <c r="N207" s="261"/>
      <c r="O207" s="262">
        <v>0</v>
      </c>
      <c r="P207" s="260"/>
      <c r="Q207" s="1409"/>
      <c r="R207" s="1412"/>
      <c r="S207" s="1409"/>
      <c r="T207" s="1412"/>
      <c r="U207" s="1409"/>
      <c r="V207" s="1412"/>
      <c r="W207" s="1409"/>
      <c r="X207" s="1412"/>
      <c r="Y207" s="1409"/>
      <c r="Z207" s="1412"/>
      <c r="AA207" s="1409"/>
      <c r="AB207" s="1412"/>
      <c r="AC207" s="1409"/>
      <c r="AD207" s="1412"/>
      <c r="AE207" s="1409"/>
      <c r="AF207" s="1412"/>
      <c r="AG207" s="1409"/>
      <c r="AH207" s="1412"/>
      <c r="AI207" s="1409"/>
      <c r="AJ207" s="1412"/>
      <c r="AK207" s="1409"/>
      <c r="AL207" s="1412"/>
      <c r="AM207" s="1409"/>
      <c r="AN207" s="1412"/>
      <c r="AO207" s="1409"/>
      <c r="AP207" s="1412"/>
      <c r="AQ207" s="1409"/>
      <c r="AR207" s="1412"/>
      <c r="AS207" s="1409"/>
      <c r="AT207" s="1412"/>
      <c r="AU207" s="126"/>
      <c r="AV207" s="126"/>
    </row>
    <row r="208" spans="1:48" ht="14.85" customHeight="1" x14ac:dyDescent="0.25">
      <c r="A208" s="231"/>
      <c r="B208" s="1398"/>
      <c r="C208" s="1401"/>
      <c r="D208" s="1401"/>
      <c r="E208" s="1401"/>
      <c r="F208" s="1404"/>
      <c r="G208" s="1407"/>
      <c r="H208" s="1407"/>
      <c r="I208" s="259" t="s">
        <v>500</v>
      </c>
      <c r="J208" s="260"/>
      <c r="K208" s="260"/>
      <c r="L208" s="261"/>
      <c r="M208" s="261"/>
      <c r="N208" s="261"/>
      <c r="O208" s="262">
        <v>0</v>
      </c>
      <c r="P208" s="260"/>
      <c r="Q208" s="1410"/>
      <c r="R208" s="1413"/>
      <c r="S208" s="1410"/>
      <c r="T208" s="1413"/>
      <c r="U208" s="1410"/>
      <c r="V208" s="1413"/>
      <c r="W208" s="1410"/>
      <c r="X208" s="1413"/>
      <c r="Y208" s="1410"/>
      <c r="Z208" s="1413"/>
      <c r="AA208" s="1410"/>
      <c r="AB208" s="1413"/>
      <c r="AC208" s="1410"/>
      <c r="AD208" s="1413"/>
      <c r="AE208" s="1410"/>
      <c r="AF208" s="1413"/>
      <c r="AG208" s="1410"/>
      <c r="AH208" s="1413"/>
      <c r="AI208" s="1410"/>
      <c r="AJ208" s="1413"/>
      <c r="AK208" s="1410"/>
      <c r="AL208" s="1413"/>
      <c r="AM208" s="1410"/>
      <c r="AN208" s="1413"/>
      <c r="AO208" s="1410"/>
      <c r="AP208" s="1413"/>
      <c r="AQ208" s="1410"/>
      <c r="AR208" s="1413"/>
      <c r="AS208" s="1410"/>
      <c r="AT208" s="1413"/>
      <c r="AU208" s="126"/>
      <c r="AV208" s="126"/>
    </row>
    <row r="209" spans="1:48" ht="14.85" customHeight="1" x14ac:dyDescent="0.25">
      <c r="A209" s="231"/>
      <c r="B209" s="1396">
        <v>69</v>
      </c>
      <c r="C209" s="1399"/>
      <c r="D209" s="1399"/>
      <c r="E209" s="1399"/>
      <c r="F209" s="1402"/>
      <c r="G209" s="1405"/>
      <c r="H209" s="1405"/>
      <c r="I209" s="259" t="s">
        <v>498</v>
      </c>
      <c r="J209" s="260"/>
      <c r="K209" s="260"/>
      <c r="L209" s="261"/>
      <c r="M209" s="261"/>
      <c r="N209" s="261"/>
      <c r="O209" s="262">
        <v>0</v>
      </c>
      <c r="P209" s="260"/>
      <c r="Q209" s="1408"/>
      <c r="R209" s="1411"/>
      <c r="S209" s="1408"/>
      <c r="T209" s="1411"/>
      <c r="U209" s="1408"/>
      <c r="V209" s="1411"/>
      <c r="W209" s="1408"/>
      <c r="X209" s="1411"/>
      <c r="Y209" s="1408"/>
      <c r="Z209" s="1411"/>
      <c r="AA209" s="1408"/>
      <c r="AB209" s="1411"/>
      <c r="AC209" s="1408"/>
      <c r="AD209" s="1411"/>
      <c r="AE209" s="1408"/>
      <c r="AF209" s="1411"/>
      <c r="AG209" s="1408"/>
      <c r="AH209" s="1411"/>
      <c r="AI209" s="1408"/>
      <c r="AJ209" s="1411"/>
      <c r="AK209" s="1408"/>
      <c r="AL209" s="1411"/>
      <c r="AM209" s="1408"/>
      <c r="AN209" s="1411"/>
      <c r="AO209" s="1408"/>
      <c r="AP209" s="1411"/>
      <c r="AQ209" s="1408"/>
      <c r="AR209" s="1411"/>
      <c r="AS209" s="1408"/>
      <c r="AT209" s="1411"/>
      <c r="AU209" s="126"/>
      <c r="AV209" s="126"/>
    </row>
    <row r="210" spans="1:48" ht="14.85" customHeight="1" x14ac:dyDescent="0.25">
      <c r="A210" s="231"/>
      <c r="B210" s="1397"/>
      <c r="C210" s="1400"/>
      <c r="D210" s="1400"/>
      <c r="E210" s="1400"/>
      <c r="F210" s="1403"/>
      <c r="G210" s="1406"/>
      <c r="H210" s="1406"/>
      <c r="I210" s="259" t="s">
        <v>499</v>
      </c>
      <c r="J210" s="260"/>
      <c r="K210" s="260"/>
      <c r="L210" s="261"/>
      <c r="M210" s="261"/>
      <c r="N210" s="261"/>
      <c r="O210" s="262">
        <v>0</v>
      </c>
      <c r="P210" s="260"/>
      <c r="Q210" s="1409"/>
      <c r="R210" s="1412"/>
      <c r="S210" s="1409"/>
      <c r="T210" s="1412"/>
      <c r="U210" s="1409"/>
      <c r="V210" s="1412"/>
      <c r="W210" s="1409"/>
      <c r="X210" s="1412"/>
      <c r="Y210" s="1409"/>
      <c r="Z210" s="1412"/>
      <c r="AA210" s="1409"/>
      <c r="AB210" s="1412"/>
      <c r="AC210" s="1409"/>
      <c r="AD210" s="1412"/>
      <c r="AE210" s="1409"/>
      <c r="AF210" s="1412"/>
      <c r="AG210" s="1409"/>
      <c r="AH210" s="1412"/>
      <c r="AI210" s="1409"/>
      <c r="AJ210" s="1412"/>
      <c r="AK210" s="1409"/>
      <c r="AL210" s="1412"/>
      <c r="AM210" s="1409"/>
      <c r="AN210" s="1412"/>
      <c r="AO210" s="1409"/>
      <c r="AP210" s="1412"/>
      <c r="AQ210" s="1409"/>
      <c r="AR210" s="1412"/>
      <c r="AS210" s="1409"/>
      <c r="AT210" s="1412"/>
      <c r="AU210" s="126"/>
      <c r="AV210" s="126"/>
    </row>
    <row r="211" spans="1:48" ht="14.85" customHeight="1" x14ac:dyDescent="0.25">
      <c r="A211" s="231"/>
      <c r="B211" s="1398"/>
      <c r="C211" s="1401"/>
      <c r="D211" s="1401"/>
      <c r="E211" s="1401"/>
      <c r="F211" s="1404"/>
      <c r="G211" s="1407"/>
      <c r="H211" s="1407"/>
      <c r="I211" s="259" t="s">
        <v>500</v>
      </c>
      <c r="J211" s="260"/>
      <c r="K211" s="260"/>
      <c r="L211" s="261"/>
      <c r="M211" s="261"/>
      <c r="N211" s="261"/>
      <c r="O211" s="262">
        <v>0</v>
      </c>
      <c r="P211" s="260"/>
      <c r="Q211" s="1410"/>
      <c r="R211" s="1413"/>
      <c r="S211" s="1410"/>
      <c r="T211" s="1413"/>
      <c r="U211" s="1410"/>
      <c r="V211" s="1413"/>
      <c r="W211" s="1410"/>
      <c r="X211" s="1413"/>
      <c r="Y211" s="1410"/>
      <c r="Z211" s="1413"/>
      <c r="AA211" s="1410"/>
      <c r="AB211" s="1413"/>
      <c r="AC211" s="1410"/>
      <c r="AD211" s="1413"/>
      <c r="AE211" s="1410"/>
      <c r="AF211" s="1413"/>
      <c r="AG211" s="1410"/>
      <c r="AH211" s="1413"/>
      <c r="AI211" s="1410"/>
      <c r="AJ211" s="1413"/>
      <c r="AK211" s="1410"/>
      <c r="AL211" s="1413"/>
      <c r="AM211" s="1410"/>
      <c r="AN211" s="1413"/>
      <c r="AO211" s="1410"/>
      <c r="AP211" s="1413"/>
      <c r="AQ211" s="1410"/>
      <c r="AR211" s="1413"/>
      <c r="AS211" s="1410"/>
      <c r="AT211" s="1413"/>
      <c r="AU211" s="126"/>
      <c r="AV211" s="126"/>
    </row>
    <row r="212" spans="1:48" ht="14.85" customHeight="1" x14ac:dyDescent="0.25">
      <c r="A212" s="231"/>
      <c r="B212" s="1396">
        <v>70</v>
      </c>
      <c r="C212" s="1399"/>
      <c r="D212" s="1399"/>
      <c r="E212" s="1399"/>
      <c r="F212" s="1402"/>
      <c r="G212" s="1405"/>
      <c r="H212" s="1405"/>
      <c r="I212" s="259" t="s">
        <v>498</v>
      </c>
      <c r="J212" s="260"/>
      <c r="K212" s="260"/>
      <c r="L212" s="261"/>
      <c r="M212" s="261"/>
      <c r="N212" s="261"/>
      <c r="O212" s="262">
        <v>0</v>
      </c>
      <c r="P212" s="260"/>
      <c r="Q212" s="1408"/>
      <c r="R212" s="1411"/>
      <c r="S212" s="1408"/>
      <c r="T212" s="1411"/>
      <c r="U212" s="1408"/>
      <c r="V212" s="1411"/>
      <c r="W212" s="1408"/>
      <c r="X212" s="1411"/>
      <c r="Y212" s="1408"/>
      <c r="Z212" s="1411"/>
      <c r="AA212" s="1408"/>
      <c r="AB212" s="1411"/>
      <c r="AC212" s="1408"/>
      <c r="AD212" s="1411"/>
      <c r="AE212" s="1408"/>
      <c r="AF212" s="1411"/>
      <c r="AG212" s="1408"/>
      <c r="AH212" s="1411"/>
      <c r="AI212" s="1408"/>
      <c r="AJ212" s="1411"/>
      <c r="AK212" s="1408"/>
      <c r="AL212" s="1411"/>
      <c r="AM212" s="1408"/>
      <c r="AN212" s="1411"/>
      <c r="AO212" s="1408"/>
      <c r="AP212" s="1411"/>
      <c r="AQ212" s="1408"/>
      <c r="AR212" s="1411"/>
      <c r="AS212" s="1408"/>
      <c r="AT212" s="1411"/>
      <c r="AU212" s="126"/>
      <c r="AV212" s="126"/>
    </row>
    <row r="213" spans="1:48" ht="14.85" customHeight="1" x14ac:dyDescent="0.25">
      <c r="A213" s="231"/>
      <c r="B213" s="1397"/>
      <c r="C213" s="1400"/>
      <c r="D213" s="1400"/>
      <c r="E213" s="1400"/>
      <c r="F213" s="1403"/>
      <c r="G213" s="1406"/>
      <c r="H213" s="1406"/>
      <c r="I213" s="259" t="s">
        <v>499</v>
      </c>
      <c r="J213" s="260"/>
      <c r="K213" s="260"/>
      <c r="L213" s="261"/>
      <c r="M213" s="261"/>
      <c r="N213" s="261"/>
      <c r="O213" s="262">
        <v>0</v>
      </c>
      <c r="P213" s="260"/>
      <c r="Q213" s="1409"/>
      <c r="R213" s="1412"/>
      <c r="S213" s="1409"/>
      <c r="T213" s="1412"/>
      <c r="U213" s="1409"/>
      <c r="V213" s="1412"/>
      <c r="W213" s="1409"/>
      <c r="X213" s="1412"/>
      <c r="Y213" s="1409"/>
      <c r="Z213" s="1412"/>
      <c r="AA213" s="1409"/>
      <c r="AB213" s="1412"/>
      <c r="AC213" s="1409"/>
      <c r="AD213" s="1412"/>
      <c r="AE213" s="1409"/>
      <c r="AF213" s="1412"/>
      <c r="AG213" s="1409"/>
      <c r="AH213" s="1412"/>
      <c r="AI213" s="1409"/>
      <c r="AJ213" s="1412"/>
      <c r="AK213" s="1409"/>
      <c r="AL213" s="1412"/>
      <c r="AM213" s="1409"/>
      <c r="AN213" s="1412"/>
      <c r="AO213" s="1409"/>
      <c r="AP213" s="1412"/>
      <c r="AQ213" s="1409"/>
      <c r="AR213" s="1412"/>
      <c r="AS213" s="1409"/>
      <c r="AT213" s="1412"/>
      <c r="AU213" s="126"/>
      <c r="AV213" s="126"/>
    </row>
    <row r="214" spans="1:48" ht="14.85" customHeight="1" x14ac:dyDescent="0.25">
      <c r="A214" s="231"/>
      <c r="B214" s="1398"/>
      <c r="C214" s="1401"/>
      <c r="D214" s="1401"/>
      <c r="E214" s="1401"/>
      <c r="F214" s="1404"/>
      <c r="G214" s="1407"/>
      <c r="H214" s="1407"/>
      <c r="I214" s="259" t="s">
        <v>500</v>
      </c>
      <c r="J214" s="260"/>
      <c r="K214" s="260"/>
      <c r="L214" s="261"/>
      <c r="M214" s="261"/>
      <c r="N214" s="261"/>
      <c r="O214" s="262">
        <v>0</v>
      </c>
      <c r="P214" s="260"/>
      <c r="Q214" s="1410"/>
      <c r="R214" s="1413"/>
      <c r="S214" s="1410"/>
      <c r="T214" s="1413"/>
      <c r="U214" s="1410"/>
      <c r="V214" s="1413"/>
      <c r="W214" s="1410"/>
      <c r="X214" s="1413"/>
      <c r="Y214" s="1410"/>
      <c r="Z214" s="1413"/>
      <c r="AA214" s="1410"/>
      <c r="AB214" s="1413"/>
      <c r="AC214" s="1410"/>
      <c r="AD214" s="1413"/>
      <c r="AE214" s="1410"/>
      <c r="AF214" s="1413"/>
      <c r="AG214" s="1410"/>
      <c r="AH214" s="1413"/>
      <c r="AI214" s="1410"/>
      <c r="AJ214" s="1413"/>
      <c r="AK214" s="1410"/>
      <c r="AL214" s="1413"/>
      <c r="AM214" s="1410"/>
      <c r="AN214" s="1413"/>
      <c r="AO214" s="1410"/>
      <c r="AP214" s="1413"/>
      <c r="AQ214" s="1410"/>
      <c r="AR214" s="1413"/>
      <c r="AS214" s="1410"/>
      <c r="AT214" s="1413"/>
      <c r="AU214" s="126"/>
      <c r="AV214" s="126"/>
    </row>
    <row r="215" spans="1:48" ht="14.85" customHeight="1" x14ac:dyDescent="0.25">
      <c r="A215" s="231"/>
      <c r="B215" s="1396">
        <v>71</v>
      </c>
      <c r="C215" s="1399"/>
      <c r="D215" s="1399"/>
      <c r="E215" s="1399"/>
      <c r="F215" s="1402"/>
      <c r="G215" s="1405"/>
      <c r="H215" s="1405"/>
      <c r="I215" s="259" t="s">
        <v>498</v>
      </c>
      <c r="J215" s="260"/>
      <c r="K215" s="260"/>
      <c r="L215" s="261"/>
      <c r="M215" s="261"/>
      <c r="N215" s="261"/>
      <c r="O215" s="262">
        <v>0</v>
      </c>
      <c r="P215" s="260"/>
      <c r="Q215" s="1408"/>
      <c r="R215" s="1411"/>
      <c r="S215" s="1408"/>
      <c r="T215" s="1411"/>
      <c r="U215" s="1408"/>
      <c r="V215" s="1411"/>
      <c r="W215" s="1408"/>
      <c r="X215" s="1411"/>
      <c r="Y215" s="1408"/>
      <c r="Z215" s="1411"/>
      <c r="AA215" s="1408"/>
      <c r="AB215" s="1411"/>
      <c r="AC215" s="1408"/>
      <c r="AD215" s="1411"/>
      <c r="AE215" s="1408"/>
      <c r="AF215" s="1411"/>
      <c r="AG215" s="1408"/>
      <c r="AH215" s="1411"/>
      <c r="AI215" s="1408"/>
      <c r="AJ215" s="1411"/>
      <c r="AK215" s="1408"/>
      <c r="AL215" s="1411"/>
      <c r="AM215" s="1408"/>
      <c r="AN215" s="1411"/>
      <c r="AO215" s="1408"/>
      <c r="AP215" s="1411"/>
      <c r="AQ215" s="1408"/>
      <c r="AR215" s="1411"/>
      <c r="AS215" s="1408"/>
      <c r="AT215" s="1411"/>
      <c r="AU215" s="126"/>
      <c r="AV215" s="126"/>
    </row>
    <row r="216" spans="1:48" ht="14.85" customHeight="1" x14ac:dyDescent="0.25">
      <c r="A216" s="231"/>
      <c r="B216" s="1397"/>
      <c r="C216" s="1400"/>
      <c r="D216" s="1400"/>
      <c r="E216" s="1400"/>
      <c r="F216" s="1403"/>
      <c r="G216" s="1406"/>
      <c r="H216" s="1406"/>
      <c r="I216" s="259" t="s">
        <v>499</v>
      </c>
      <c r="J216" s="260"/>
      <c r="K216" s="260"/>
      <c r="L216" s="261"/>
      <c r="M216" s="261"/>
      <c r="N216" s="261"/>
      <c r="O216" s="262">
        <v>0</v>
      </c>
      <c r="P216" s="260"/>
      <c r="Q216" s="1409"/>
      <c r="R216" s="1412"/>
      <c r="S216" s="1409"/>
      <c r="T216" s="1412"/>
      <c r="U216" s="1409"/>
      <c r="V216" s="1412"/>
      <c r="W216" s="1409"/>
      <c r="X216" s="1412"/>
      <c r="Y216" s="1409"/>
      <c r="Z216" s="1412"/>
      <c r="AA216" s="1409"/>
      <c r="AB216" s="1412"/>
      <c r="AC216" s="1409"/>
      <c r="AD216" s="1412"/>
      <c r="AE216" s="1409"/>
      <c r="AF216" s="1412"/>
      <c r="AG216" s="1409"/>
      <c r="AH216" s="1412"/>
      <c r="AI216" s="1409"/>
      <c r="AJ216" s="1412"/>
      <c r="AK216" s="1409"/>
      <c r="AL216" s="1412"/>
      <c r="AM216" s="1409"/>
      <c r="AN216" s="1412"/>
      <c r="AO216" s="1409"/>
      <c r="AP216" s="1412"/>
      <c r="AQ216" s="1409"/>
      <c r="AR216" s="1412"/>
      <c r="AS216" s="1409"/>
      <c r="AT216" s="1412"/>
      <c r="AU216" s="126"/>
      <c r="AV216" s="126"/>
    </row>
    <row r="217" spans="1:48" ht="14.85" customHeight="1" x14ac:dyDescent="0.25">
      <c r="A217" s="231"/>
      <c r="B217" s="1398"/>
      <c r="C217" s="1401"/>
      <c r="D217" s="1401"/>
      <c r="E217" s="1401"/>
      <c r="F217" s="1404"/>
      <c r="G217" s="1407"/>
      <c r="H217" s="1407"/>
      <c r="I217" s="259" t="s">
        <v>500</v>
      </c>
      <c r="J217" s="260"/>
      <c r="K217" s="260"/>
      <c r="L217" s="261"/>
      <c r="M217" s="261"/>
      <c r="N217" s="261"/>
      <c r="O217" s="262">
        <v>0</v>
      </c>
      <c r="P217" s="260"/>
      <c r="Q217" s="1410"/>
      <c r="R217" s="1413"/>
      <c r="S217" s="1410"/>
      <c r="T217" s="1413"/>
      <c r="U217" s="1410"/>
      <c r="V217" s="1413"/>
      <c r="W217" s="1410"/>
      <c r="X217" s="1413"/>
      <c r="Y217" s="1410"/>
      <c r="Z217" s="1413"/>
      <c r="AA217" s="1410"/>
      <c r="AB217" s="1413"/>
      <c r="AC217" s="1410"/>
      <c r="AD217" s="1413"/>
      <c r="AE217" s="1410"/>
      <c r="AF217" s="1413"/>
      <c r="AG217" s="1410"/>
      <c r="AH217" s="1413"/>
      <c r="AI217" s="1410"/>
      <c r="AJ217" s="1413"/>
      <c r="AK217" s="1410"/>
      <c r="AL217" s="1413"/>
      <c r="AM217" s="1410"/>
      <c r="AN217" s="1413"/>
      <c r="AO217" s="1410"/>
      <c r="AP217" s="1413"/>
      <c r="AQ217" s="1410"/>
      <c r="AR217" s="1413"/>
      <c r="AS217" s="1410"/>
      <c r="AT217" s="1413"/>
      <c r="AU217" s="126"/>
      <c r="AV217" s="126"/>
    </row>
    <row r="218" spans="1:48" ht="14.85" customHeight="1" x14ac:dyDescent="0.25">
      <c r="A218" s="231"/>
      <c r="B218" s="1396">
        <v>72</v>
      </c>
      <c r="C218" s="1399"/>
      <c r="D218" s="1399"/>
      <c r="E218" s="1399"/>
      <c r="F218" s="1402"/>
      <c r="G218" s="1405"/>
      <c r="H218" s="1405"/>
      <c r="I218" s="259" t="s">
        <v>498</v>
      </c>
      <c r="J218" s="260"/>
      <c r="K218" s="260"/>
      <c r="L218" s="261"/>
      <c r="M218" s="261"/>
      <c r="N218" s="261"/>
      <c r="O218" s="262">
        <v>0</v>
      </c>
      <c r="P218" s="260"/>
      <c r="Q218" s="1408"/>
      <c r="R218" s="1411"/>
      <c r="S218" s="1408"/>
      <c r="T218" s="1411"/>
      <c r="U218" s="1408"/>
      <c r="V218" s="1411"/>
      <c r="W218" s="1408"/>
      <c r="X218" s="1411"/>
      <c r="Y218" s="1408"/>
      <c r="Z218" s="1411"/>
      <c r="AA218" s="1408"/>
      <c r="AB218" s="1411"/>
      <c r="AC218" s="1408"/>
      <c r="AD218" s="1411"/>
      <c r="AE218" s="1408"/>
      <c r="AF218" s="1411"/>
      <c r="AG218" s="1408"/>
      <c r="AH218" s="1411"/>
      <c r="AI218" s="1408"/>
      <c r="AJ218" s="1411"/>
      <c r="AK218" s="1408"/>
      <c r="AL218" s="1411"/>
      <c r="AM218" s="1408"/>
      <c r="AN218" s="1411"/>
      <c r="AO218" s="1408"/>
      <c r="AP218" s="1411"/>
      <c r="AQ218" s="1408"/>
      <c r="AR218" s="1411"/>
      <c r="AS218" s="1408"/>
      <c r="AT218" s="1411"/>
      <c r="AU218" s="126"/>
      <c r="AV218" s="126"/>
    </row>
    <row r="219" spans="1:48" ht="14.85" customHeight="1" x14ac:dyDescent="0.25">
      <c r="A219" s="231"/>
      <c r="B219" s="1397"/>
      <c r="C219" s="1400"/>
      <c r="D219" s="1400"/>
      <c r="E219" s="1400"/>
      <c r="F219" s="1403"/>
      <c r="G219" s="1406"/>
      <c r="H219" s="1406"/>
      <c r="I219" s="259" t="s">
        <v>499</v>
      </c>
      <c r="J219" s="260"/>
      <c r="K219" s="260"/>
      <c r="L219" s="261"/>
      <c r="M219" s="261"/>
      <c r="N219" s="261"/>
      <c r="O219" s="262">
        <v>0</v>
      </c>
      <c r="P219" s="260"/>
      <c r="Q219" s="1409"/>
      <c r="R219" s="1412"/>
      <c r="S219" s="1409"/>
      <c r="T219" s="1412"/>
      <c r="U219" s="1409"/>
      <c r="V219" s="1412"/>
      <c r="W219" s="1409"/>
      <c r="X219" s="1412"/>
      <c r="Y219" s="1409"/>
      <c r="Z219" s="1412"/>
      <c r="AA219" s="1409"/>
      <c r="AB219" s="1412"/>
      <c r="AC219" s="1409"/>
      <c r="AD219" s="1412"/>
      <c r="AE219" s="1409"/>
      <c r="AF219" s="1412"/>
      <c r="AG219" s="1409"/>
      <c r="AH219" s="1412"/>
      <c r="AI219" s="1409"/>
      <c r="AJ219" s="1412"/>
      <c r="AK219" s="1409"/>
      <c r="AL219" s="1412"/>
      <c r="AM219" s="1409"/>
      <c r="AN219" s="1412"/>
      <c r="AO219" s="1409"/>
      <c r="AP219" s="1412"/>
      <c r="AQ219" s="1409"/>
      <c r="AR219" s="1412"/>
      <c r="AS219" s="1409"/>
      <c r="AT219" s="1412"/>
      <c r="AU219" s="126"/>
      <c r="AV219" s="126"/>
    </row>
    <row r="220" spans="1:48" ht="14.85" customHeight="1" x14ac:dyDescent="0.25">
      <c r="A220" s="231"/>
      <c r="B220" s="1398"/>
      <c r="C220" s="1401"/>
      <c r="D220" s="1401"/>
      <c r="E220" s="1401"/>
      <c r="F220" s="1404"/>
      <c r="G220" s="1407"/>
      <c r="H220" s="1407"/>
      <c r="I220" s="259" t="s">
        <v>500</v>
      </c>
      <c r="J220" s="260"/>
      <c r="K220" s="260"/>
      <c r="L220" s="261"/>
      <c r="M220" s="261"/>
      <c r="N220" s="261"/>
      <c r="O220" s="262">
        <v>0</v>
      </c>
      <c r="P220" s="260"/>
      <c r="Q220" s="1410"/>
      <c r="R220" s="1413"/>
      <c r="S220" s="1410"/>
      <c r="T220" s="1413"/>
      <c r="U220" s="1410"/>
      <c r="V220" s="1413"/>
      <c r="W220" s="1410"/>
      <c r="X220" s="1413"/>
      <c r="Y220" s="1410"/>
      <c r="Z220" s="1413"/>
      <c r="AA220" s="1410"/>
      <c r="AB220" s="1413"/>
      <c r="AC220" s="1410"/>
      <c r="AD220" s="1413"/>
      <c r="AE220" s="1410"/>
      <c r="AF220" s="1413"/>
      <c r="AG220" s="1410"/>
      <c r="AH220" s="1413"/>
      <c r="AI220" s="1410"/>
      <c r="AJ220" s="1413"/>
      <c r="AK220" s="1410"/>
      <c r="AL220" s="1413"/>
      <c r="AM220" s="1410"/>
      <c r="AN220" s="1413"/>
      <c r="AO220" s="1410"/>
      <c r="AP220" s="1413"/>
      <c r="AQ220" s="1410"/>
      <c r="AR220" s="1413"/>
      <c r="AS220" s="1410"/>
      <c r="AT220" s="1413"/>
      <c r="AU220" s="126"/>
      <c r="AV220" s="126"/>
    </row>
    <row r="221" spans="1:48" ht="14.85" customHeight="1" x14ac:dyDescent="0.25">
      <c r="A221" s="231"/>
      <c r="B221" s="1396">
        <v>73</v>
      </c>
      <c r="C221" s="1399"/>
      <c r="D221" s="1399"/>
      <c r="E221" s="1399"/>
      <c r="F221" s="1402"/>
      <c r="G221" s="1405"/>
      <c r="H221" s="1405"/>
      <c r="I221" s="259" t="s">
        <v>498</v>
      </c>
      <c r="J221" s="260"/>
      <c r="K221" s="260"/>
      <c r="L221" s="261"/>
      <c r="M221" s="261"/>
      <c r="N221" s="261"/>
      <c r="O221" s="262">
        <v>0</v>
      </c>
      <c r="P221" s="260"/>
      <c r="Q221" s="1408"/>
      <c r="R221" s="1411"/>
      <c r="S221" s="1408"/>
      <c r="T221" s="1411"/>
      <c r="U221" s="1408"/>
      <c r="V221" s="1411"/>
      <c r="W221" s="1408"/>
      <c r="X221" s="1411"/>
      <c r="Y221" s="1408"/>
      <c r="Z221" s="1411"/>
      <c r="AA221" s="1408"/>
      <c r="AB221" s="1411"/>
      <c r="AC221" s="1408"/>
      <c r="AD221" s="1411"/>
      <c r="AE221" s="1408"/>
      <c r="AF221" s="1411"/>
      <c r="AG221" s="1408"/>
      <c r="AH221" s="1411"/>
      <c r="AI221" s="1408"/>
      <c r="AJ221" s="1411"/>
      <c r="AK221" s="1408"/>
      <c r="AL221" s="1411"/>
      <c r="AM221" s="1408"/>
      <c r="AN221" s="1411"/>
      <c r="AO221" s="1408"/>
      <c r="AP221" s="1411"/>
      <c r="AQ221" s="1408"/>
      <c r="AR221" s="1411"/>
      <c r="AS221" s="1408"/>
      <c r="AT221" s="1411"/>
      <c r="AU221" s="126"/>
      <c r="AV221" s="126"/>
    </row>
    <row r="222" spans="1:48" ht="14.85" customHeight="1" x14ac:dyDescent="0.25">
      <c r="A222" s="231"/>
      <c r="B222" s="1397"/>
      <c r="C222" s="1400"/>
      <c r="D222" s="1400"/>
      <c r="E222" s="1400"/>
      <c r="F222" s="1403"/>
      <c r="G222" s="1406"/>
      <c r="H222" s="1406"/>
      <c r="I222" s="259" t="s">
        <v>499</v>
      </c>
      <c r="J222" s="260"/>
      <c r="K222" s="260"/>
      <c r="L222" s="261"/>
      <c r="M222" s="261"/>
      <c r="N222" s="261"/>
      <c r="O222" s="262">
        <v>0</v>
      </c>
      <c r="P222" s="260"/>
      <c r="Q222" s="1409"/>
      <c r="R222" s="1412"/>
      <c r="S222" s="1409"/>
      <c r="T222" s="1412"/>
      <c r="U222" s="1409"/>
      <c r="V222" s="1412"/>
      <c r="W222" s="1409"/>
      <c r="X222" s="1412"/>
      <c r="Y222" s="1409"/>
      <c r="Z222" s="1412"/>
      <c r="AA222" s="1409"/>
      <c r="AB222" s="1412"/>
      <c r="AC222" s="1409"/>
      <c r="AD222" s="1412"/>
      <c r="AE222" s="1409"/>
      <c r="AF222" s="1412"/>
      <c r="AG222" s="1409"/>
      <c r="AH222" s="1412"/>
      <c r="AI222" s="1409"/>
      <c r="AJ222" s="1412"/>
      <c r="AK222" s="1409"/>
      <c r="AL222" s="1412"/>
      <c r="AM222" s="1409"/>
      <c r="AN222" s="1412"/>
      <c r="AO222" s="1409"/>
      <c r="AP222" s="1412"/>
      <c r="AQ222" s="1409"/>
      <c r="AR222" s="1412"/>
      <c r="AS222" s="1409"/>
      <c r="AT222" s="1412"/>
      <c r="AU222" s="126"/>
      <c r="AV222" s="126"/>
    </row>
    <row r="223" spans="1:48" ht="14.85" customHeight="1" x14ac:dyDescent="0.25">
      <c r="A223" s="231"/>
      <c r="B223" s="1398"/>
      <c r="C223" s="1401"/>
      <c r="D223" s="1401"/>
      <c r="E223" s="1401"/>
      <c r="F223" s="1404"/>
      <c r="G223" s="1407"/>
      <c r="H223" s="1407"/>
      <c r="I223" s="259" t="s">
        <v>500</v>
      </c>
      <c r="J223" s="260"/>
      <c r="K223" s="260"/>
      <c r="L223" s="261"/>
      <c r="M223" s="261"/>
      <c r="N223" s="261"/>
      <c r="O223" s="262">
        <v>0</v>
      </c>
      <c r="P223" s="260"/>
      <c r="Q223" s="1410"/>
      <c r="R223" s="1413"/>
      <c r="S223" s="1410"/>
      <c r="T223" s="1413"/>
      <c r="U223" s="1410"/>
      <c r="V223" s="1413"/>
      <c r="W223" s="1410"/>
      <c r="X223" s="1413"/>
      <c r="Y223" s="1410"/>
      <c r="Z223" s="1413"/>
      <c r="AA223" s="1410"/>
      <c r="AB223" s="1413"/>
      <c r="AC223" s="1410"/>
      <c r="AD223" s="1413"/>
      <c r="AE223" s="1410"/>
      <c r="AF223" s="1413"/>
      <c r="AG223" s="1410"/>
      <c r="AH223" s="1413"/>
      <c r="AI223" s="1410"/>
      <c r="AJ223" s="1413"/>
      <c r="AK223" s="1410"/>
      <c r="AL223" s="1413"/>
      <c r="AM223" s="1410"/>
      <c r="AN223" s="1413"/>
      <c r="AO223" s="1410"/>
      <c r="AP223" s="1413"/>
      <c r="AQ223" s="1410"/>
      <c r="AR223" s="1413"/>
      <c r="AS223" s="1410"/>
      <c r="AT223" s="1413"/>
      <c r="AU223" s="126"/>
      <c r="AV223" s="126"/>
    </row>
    <row r="224" spans="1:48" ht="14.85" customHeight="1" x14ac:dyDescent="0.25">
      <c r="A224" s="231"/>
      <c r="B224" s="1396">
        <v>74</v>
      </c>
      <c r="C224" s="1399"/>
      <c r="D224" s="1399"/>
      <c r="E224" s="1399"/>
      <c r="F224" s="1402"/>
      <c r="G224" s="1405"/>
      <c r="H224" s="1405"/>
      <c r="I224" s="259" t="s">
        <v>498</v>
      </c>
      <c r="J224" s="260"/>
      <c r="K224" s="260"/>
      <c r="L224" s="261"/>
      <c r="M224" s="261"/>
      <c r="N224" s="261"/>
      <c r="O224" s="262">
        <v>0</v>
      </c>
      <c r="P224" s="260"/>
      <c r="Q224" s="1408"/>
      <c r="R224" s="1411"/>
      <c r="S224" s="1408"/>
      <c r="T224" s="1411"/>
      <c r="U224" s="1408"/>
      <c r="V224" s="1411"/>
      <c r="W224" s="1408"/>
      <c r="X224" s="1411"/>
      <c r="Y224" s="1408"/>
      <c r="Z224" s="1411"/>
      <c r="AA224" s="1408"/>
      <c r="AB224" s="1411"/>
      <c r="AC224" s="1408"/>
      <c r="AD224" s="1411"/>
      <c r="AE224" s="1408"/>
      <c r="AF224" s="1411"/>
      <c r="AG224" s="1408"/>
      <c r="AH224" s="1411"/>
      <c r="AI224" s="1408"/>
      <c r="AJ224" s="1411"/>
      <c r="AK224" s="1408"/>
      <c r="AL224" s="1411"/>
      <c r="AM224" s="1408"/>
      <c r="AN224" s="1411"/>
      <c r="AO224" s="1408"/>
      <c r="AP224" s="1411"/>
      <c r="AQ224" s="1408"/>
      <c r="AR224" s="1411"/>
      <c r="AS224" s="1408"/>
      <c r="AT224" s="1411"/>
      <c r="AU224" s="126"/>
      <c r="AV224" s="126"/>
    </row>
    <row r="225" spans="1:48" ht="14.85" customHeight="1" x14ac:dyDescent="0.25">
      <c r="A225" s="231"/>
      <c r="B225" s="1397"/>
      <c r="C225" s="1400"/>
      <c r="D225" s="1400"/>
      <c r="E225" s="1400"/>
      <c r="F225" s="1403"/>
      <c r="G225" s="1406"/>
      <c r="H225" s="1406"/>
      <c r="I225" s="259" t="s">
        <v>499</v>
      </c>
      <c r="J225" s="260"/>
      <c r="K225" s="260"/>
      <c r="L225" s="261"/>
      <c r="M225" s="261"/>
      <c r="N225" s="261"/>
      <c r="O225" s="262">
        <v>0</v>
      </c>
      <c r="P225" s="260"/>
      <c r="Q225" s="1409"/>
      <c r="R225" s="1412"/>
      <c r="S225" s="1409"/>
      <c r="T225" s="1412"/>
      <c r="U225" s="1409"/>
      <c r="V225" s="1412"/>
      <c r="W225" s="1409"/>
      <c r="X225" s="1412"/>
      <c r="Y225" s="1409"/>
      <c r="Z225" s="1412"/>
      <c r="AA225" s="1409"/>
      <c r="AB225" s="1412"/>
      <c r="AC225" s="1409"/>
      <c r="AD225" s="1412"/>
      <c r="AE225" s="1409"/>
      <c r="AF225" s="1412"/>
      <c r="AG225" s="1409"/>
      <c r="AH225" s="1412"/>
      <c r="AI225" s="1409"/>
      <c r="AJ225" s="1412"/>
      <c r="AK225" s="1409"/>
      <c r="AL225" s="1412"/>
      <c r="AM225" s="1409"/>
      <c r="AN225" s="1412"/>
      <c r="AO225" s="1409"/>
      <c r="AP225" s="1412"/>
      <c r="AQ225" s="1409"/>
      <c r="AR225" s="1412"/>
      <c r="AS225" s="1409"/>
      <c r="AT225" s="1412"/>
      <c r="AU225" s="126"/>
      <c r="AV225" s="126"/>
    </row>
    <row r="226" spans="1:48" ht="14.85" customHeight="1" x14ac:dyDescent="0.25">
      <c r="A226" s="231"/>
      <c r="B226" s="1398"/>
      <c r="C226" s="1401"/>
      <c r="D226" s="1401"/>
      <c r="E226" s="1401"/>
      <c r="F226" s="1404"/>
      <c r="G226" s="1407"/>
      <c r="H226" s="1407"/>
      <c r="I226" s="259" t="s">
        <v>500</v>
      </c>
      <c r="J226" s="260"/>
      <c r="K226" s="260"/>
      <c r="L226" s="261"/>
      <c r="M226" s="261"/>
      <c r="N226" s="261"/>
      <c r="O226" s="262">
        <v>0</v>
      </c>
      <c r="P226" s="260"/>
      <c r="Q226" s="1410"/>
      <c r="R226" s="1413"/>
      <c r="S226" s="1410"/>
      <c r="T226" s="1413"/>
      <c r="U226" s="1410"/>
      <c r="V226" s="1413"/>
      <c r="W226" s="1410"/>
      <c r="X226" s="1413"/>
      <c r="Y226" s="1410"/>
      <c r="Z226" s="1413"/>
      <c r="AA226" s="1410"/>
      <c r="AB226" s="1413"/>
      <c r="AC226" s="1410"/>
      <c r="AD226" s="1413"/>
      <c r="AE226" s="1410"/>
      <c r="AF226" s="1413"/>
      <c r="AG226" s="1410"/>
      <c r="AH226" s="1413"/>
      <c r="AI226" s="1410"/>
      <c r="AJ226" s="1413"/>
      <c r="AK226" s="1410"/>
      <c r="AL226" s="1413"/>
      <c r="AM226" s="1410"/>
      <c r="AN226" s="1413"/>
      <c r="AO226" s="1410"/>
      <c r="AP226" s="1413"/>
      <c r="AQ226" s="1410"/>
      <c r="AR226" s="1413"/>
      <c r="AS226" s="1410"/>
      <c r="AT226" s="1413"/>
      <c r="AU226" s="126"/>
      <c r="AV226" s="126"/>
    </row>
    <row r="227" spans="1:48" ht="14.85" customHeight="1" x14ac:dyDescent="0.25">
      <c r="A227" s="231"/>
      <c r="B227" s="1396">
        <v>75</v>
      </c>
      <c r="C227" s="1399"/>
      <c r="D227" s="1399"/>
      <c r="E227" s="1399"/>
      <c r="F227" s="1402"/>
      <c r="G227" s="1405"/>
      <c r="H227" s="1405"/>
      <c r="I227" s="259" t="s">
        <v>498</v>
      </c>
      <c r="J227" s="260"/>
      <c r="K227" s="260"/>
      <c r="L227" s="261"/>
      <c r="M227" s="261"/>
      <c r="N227" s="261"/>
      <c r="O227" s="262">
        <v>0</v>
      </c>
      <c r="P227" s="260"/>
      <c r="Q227" s="1408"/>
      <c r="R227" s="1411"/>
      <c r="S227" s="1408"/>
      <c r="T227" s="1411"/>
      <c r="U227" s="1408"/>
      <c r="V227" s="1411"/>
      <c r="W227" s="1408"/>
      <c r="X227" s="1411"/>
      <c r="Y227" s="1408"/>
      <c r="Z227" s="1411"/>
      <c r="AA227" s="1408"/>
      <c r="AB227" s="1411"/>
      <c r="AC227" s="1408"/>
      <c r="AD227" s="1411"/>
      <c r="AE227" s="1408"/>
      <c r="AF227" s="1411"/>
      <c r="AG227" s="1408"/>
      <c r="AH227" s="1411"/>
      <c r="AI227" s="1408"/>
      <c r="AJ227" s="1411"/>
      <c r="AK227" s="1408"/>
      <c r="AL227" s="1411"/>
      <c r="AM227" s="1408"/>
      <c r="AN227" s="1411"/>
      <c r="AO227" s="1408"/>
      <c r="AP227" s="1411"/>
      <c r="AQ227" s="1408"/>
      <c r="AR227" s="1411"/>
      <c r="AS227" s="1408"/>
      <c r="AT227" s="1411"/>
      <c r="AU227" s="126"/>
      <c r="AV227" s="126"/>
    </row>
    <row r="228" spans="1:48" ht="14.85" customHeight="1" x14ac:dyDescent="0.25">
      <c r="A228" s="231"/>
      <c r="B228" s="1397"/>
      <c r="C228" s="1400"/>
      <c r="D228" s="1400"/>
      <c r="E228" s="1400"/>
      <c r="F228" s="1403"/>
      <c r="G228" s="1406"/>
      <c r="H228" s="1406"/>
      <c r="I228" s="259" t="s">
        <v>499</v>
      </c>
      <c r="J228" s="260"/>
      <c r="K228" s="260"/>
      <c r="L228" s="261"/>
      <c r="M228" s="261"/>
      <c r="N228" s="261"/>
      <c r="O228" s="262">
        <v>0</v>
      </c>
      <c r="P228" s="260"/>
      <c r="Q228" s="1409"/>
      <c r="R228" s="1412"/>
      <c r="S228" s="1409"/>
      <c r="T228" s="1412"/>
      <c r="U228" s="1409"/>
      <c r="V228" s="1412"/>
      <c r="W228" s="1409"/>
      <c r="X228" s="1412"/>
      <c r="Y228" s="1409"/>
      <c r="Z228" s="1412"/>
      <c r="AA228" s="1409"/>
      <c r="AB228" s="1412"/>
      <c r="AC228" s="1409"/>
      <c r="AD228" s="1412"/>
      <c r="AE228" s="1409"/>
      <c r="AF228" s="1412"/>
      <c r="AG228" s="1409"/>
      <c r="AH228" s="1412"/>
      <c r="AI228" s="1409"/>
      <c r="AJ228" s="1412"/>
      <c r="AK228" s="1409"/>
      <c r="AL228" s="1412"/>
      <c r="AM228" s="1409"/>
      <c r="AN228" s="1412"/>
      <c r="AO228" s="1409"/>
      <c r="AP228" s="1412"/>
      <c r="AQ228" s="1409"/>
      <c r="AR228" s="1412"/>
      <c r="AS228" s="1409"/>
      <c r="AT228" s="1412"/>
      <c r="AU228" s="126"/>
      <c r="AV228" s="126"/>
    </row>
    <row r="229" spans="1:48" ht="14.85" customHeight="1" x14ac:dyDescent="0.25">
      <c r="A229" s="231"/>
      <c r="B229" s="1398"/>
      <c r="C229" s="1401"/>
      <c r="D229" s="1401"/>
      <c r="E229" s="1401"/>
      <c r="F229" s="1404"/>
      <c r="G229" s="1407"/>
      <c r="H229" s="1407"/>
      <c r="I229" s="259" t="s">
        <v>500</v>
      </c>
      <c r="J229" s="260"/>
      <c r="K229" s="260"/>
      <c r="L229" s="261"/>
      <c r="M229" s="261"/>
      <c r="N229" s="261"/>
      <c r="O229" s="262">
        <v>0</v>
      </c>
      <c r="P229" s="260"/>
      <c r="Q229" s="1410"/>
      <c r="R229" s="1413"/>
      <c r="S229" s="1410"/>
      <c r="T229" s="1413"/>
      <c r="U229" s="1410"/>
      <c r="V229" s="1413"/>
      <c r="W229" s="1410"/>
      <c r="X229" s="1413"/>
      <c r="Y229" s="1410"/>
      <c r="Z229" s="1413"/>
      <c r="AA229" s="1410"/>
      <c r="AB229" s="1413"/>
      <c r="AC229" s="1410"/>
      <c r="AD229" s="1413"/>
      <c r="AE229" s="1410"/>
      <c r="AF229" s="1413"/>
      <c r="AG229" s="1410"/>
      <c r="AH229" s="1413"/>
      <c r="AI229" s="1410"/>
      <c r="AJ229" s="1413"/>
      <c r="AK229" s="1410"/>
      <c r="AL229" s="1413"/>
      <c r="AM229" s="1410"/>
      <c r="AN229" s="1413"/>
      <c r="AO229" s="1410"/>
      <c r="AP229" s="1413"/>
      <c r="AQ229" s="1410"/>
      <c r="AR229" s="1413"/>
      <c r="AS229" s="1410"/>
      <c r="AT229" s="1413"/>
      <c r="AU229" s="126"/>
      <c r="AV229" s="126"/>
    </row>
    <row r="230" spans="1:48" ht="14.85" customHeight="1" x14ac:dyDescent="0.25">
      <c r="A230" s="231"/>
      <c r="B230" s="1396">
        <v>76</v>
      </c>
      <c r="C230" s="1399"/>
      <c r="D230" s="1399"/>
      <c r="E230" s="1399"/>
      <c r="F230" s="1402"/>
      <c r="G230" s="1405"/>
      <c r="H230" s="1405"/>
      <c r="I230" s="259" t="s">
        <v>498</v>
      </c>
      <c r="J230" s="260"/>
      <c r="K230" s="260"/>
      <c r="L230" s="261"/>
      <c r="M230" s="261"/>
      <c r="N230" s="261"/>
      <c r="O230" s="262">
        <v>0</v>
      </c>
      <c r="P230" s="260"/>
      <c r="Q230" s="1408"/>
      <c r="R230" s="1411"/>
      <c r="S230" s="1408"/>
      <c r="T230" s="1411"/>
      <c r="U230" s="1408"/>
      <c r="V230" s="1411"/>
      <c r="W230" s="1408"/>
      <c r="X230" s="1411"/>
      <c r="Y230" s="1408"/>
      <c r="Z230" s="1411"/>
      <c r="AA230" s="1408"/>
      <c r="AB230" s="1411"/>
      <c r="AC230" s="1408"/>
      <c r="AD230" s="1411"/>
      <c r="AE230" s="1408"/>
      <c r="AF230" s="1411"/>
      <c r="AG230" s="1408"/>
      <c r="AH230" s="1411"/>
      <c r="AI230" s="1408"/>
      <c r="AJ230" s="1411"/>
      <c r="AK230" s="1408"/>
      <c r="AL230" s="1411"/>
      <c r="AM230" s="1408"/>
      <c r="AN230" s="1411"/>
      <c r="AO230" s="1408"/>
      <c r="AP230" s="1411"/>
      <c r="AQ230" s="1408"/>
      <c r="AR230" s="1411"/>
      <c r="AS230" s="1408"/>
      <c r="AT230" s="1411"/>
      <c r="AU230" s="126"/>
      <c r="AV230" s="126"/>
    </row>
    <row r="231" spans="1:48" ht="14.85" customHeight="1" x14ac:dyDescent="0.25">
      <c r="A231" s="231"/>
      <c r="B231" s="1397"/>
      <c r="C231" s="1400"/>
      <c r="D231" s="1400"/>
      <c r="E231" s="1400"/>
      <c r="F231" s="1403"/>
      <c r="G231" s="1406"/>
      <c r="H231" s="1406"/>
      <c r="I231" s="259" t="s">
        <v>499</v>
      </c>
      <c r="J231" s="260"/>
      <c r="K231" s="260"/>
      <c r="L231" s="261"/>
      <c r="M231" s="261"/>
      <c r="N231" s="261"/>
      <c r="O231" s="262">
        <v>0</v>
      </c>
      <c r="P231" s="260"/>
      <c r="Q231" s="1409"/>
      <c r="R231" s="1412"/>
      <c r="S231" s="1409"/>
      <c r="T231" s="1412"/>
      <c r="U231" s="1409"/>
      <c r="V231" s="1412"/>
      <c r="W231" s="1409"/>
      <c r="X231" s="1412"/>
      <c r="Y231" s="1409"/>
      <c r="Z231" s="1412"/>
      <c r="AA231" s="1409"/>
      <c r="AB231" s="1412"/>
      <c r="AC231" s="1409"/>
      <c r="AD231" s="1412"/>
      <c r="AE231" s="1409"/>
      <c r="AF231" s="1412"/>
      <c r="AG231" s="1409"/>
      <c r="AH231" s="1412"/>
      <c r="AI231" s="1409"/>
      <c r="AJ231" s="1412"/>
      <c r="AK231" s="1409"/>
      <c r="AL231" s="1412"/>
      <c r="AM231" s="1409"/>
      <c r="AN231" s="1412"/>
      <c r="AO231" s="1409"/>
      <c r="AP231" s="1412"/>
      <c r="AQ231" s="1409"/>
      <c r="AR231" s="1412"/>
      <c r="AS231" s="1409"/>
      <c r="AT231" s="1412"/>
      <c r="AU231" s="126"/>
      <c r="AV231" s="126"/>
    </row>
    <row r="232" spans="1:48" ht="14.85" customHeight="1" x14ac:dyDescent="0.25">
      <c r="A232" s="231"/>
      <c r="B232" s="1398"/>
      <c r="C232" s="1401"/>
      <c r="D232" s="1401"/>
      <c r="E232" s="1401"/>
      <c r="F232" s="1404"/>
      <c r="G232" s="1407"/>
      <c r="H232" s="1407"/>
      <c r="I232" s="259" t="s">
        <v>500</v>
      </c>
      <c r="J232" s="260"/>
      <c r="K232" s="260"/>
      <c r="L232" s="261"/>
      <c r="M232" s="261"/>
      <c r="N232" s="261"/>
      <c r="O232" s="262">
        <v>0</v>
      </c>
      <c r="P232" s="260"/>
      <c r="Q232" s="1410"/>
      <c r="R232" s="1413"/>
      <c r="S232" s="1410"/>
      <c r="T232" s="1413"/>
      <c r="U232" s="1410"/>
      <c r="V232" s="1413"/>
      <c r="W232" s="1410"/>
      <c r="X232" s="1413"/>
      <c r="Y232" s="1410"/>
      <c r="Z232" s="1413"/>
      <c r="AA232" s="1410"/>
      <c r="AB232" s="1413"/>
      <c r="AC232" s="1410"/>
      <c r="AD232" s="1413"/>
      <c r="AE232" s="1410"/>
      <c r="AF232" s="1413"/>
      <c r="AG232" s="1410"/>
      <c r="AH232" s="1413"/>
      <c r="AI232" s="1410"/>
      <c r="AJ232" s="1413"/>
      <c r="AK232" s="1410"/>
      <c r="AL232" s="1413"/>
      <c r="AM232" s="1410"/>
      <c r="AN232" s="1413"/>
      <c r="AO232" s="1410"/>
      <c r="AP232" s="1413"/>
      <c r="AQ232" s="1410"/>
      <c r="AR232" s="1413"/>
      <c r="AS232" s="1410"/>
      <c r="AT232" s="1413"/>
      <c r="AU232" s="126"/>
      <c r="AV232" s="126"/>
    </row>
    <row r="233" spans="1:48" ht="14.85" customHeight="1" x14ac:dyDescent="0.25">
      <c r="A233" s="231"/>
      <c r="B233" s="1396">
        <v>77</v>
      </c>
      <c r="C233" s="1399"/>
      <c r="D233" s="1399"/>
      <c r="E233" s="1399"/>
      <c r="F233" s="1402"/>
      <c r="G233" s="1405"/>
      <c r="H233" s="1405"/>
      <c r="I233" s="259" t="s">
        <v>498</v>
      </c>
      <c r="J233" s="260"/>
      <c r="K233" s="260"/>
      <c r="L233" s="261"/>
      <c r="M233" s="261"/>
      <c r="N233" s="261"/>
      <c r="O233" s="262">
        <v>0</v>
      </c>
      <c r="P233" s="260"/>
      <c r="Q233" s="1408"/>
      <c r="R233" s="1411"/>
      <c r="S233" s="1408"/>
      <c r="T233" s="1411"/>
      <c r="U233" s="1408"/>
      <c r="V233" s="1411"/>
      <c r="W233" s="1408"/>
      <c r="X233" s="1411"/>
      <c r="Y233" s="1408"/>
      <c r="Z233" s="1411"/>
      <c r="AA233" s="1408"/>
      <c r="AB233" s="1411"/>
      <c r="AC233" s="1408"/>
      <c r="AD233" s="1411"/>
      <c r="AE233" s="1408"/>
      <c r="AF233" s="1411"/>
      <c r="AG233" s="1408"/>
      <c r="AH233" s="1411"/>
      <c r="AI233" s="1408"/>
      <c r="AJ233" s="1411"/>
      <c r="AK233" s="1408"/>
      <c r="AL233" s="1411"/>
      <c r="AM233" s="1408"/>
      <c r="AN233" s="1411"/>
      <c r="AO233" s="1408"/>
      <c r="AP233" s="1411"/>
      <c r="AQ233" s="1408"/>
      <c r="AR233" s="1411"/>
      <c r="AS233" s="1408"/>
      <c r="AT233" s="1411"/>
      <c r="AU233" s="126"/>
      <c r="AV233" s="126"/>
    </row>
    <row r="234" spans="1:48" ht="14.85" customHeight="1" x14ac:dyDescent="0.25">
      <c r="A234" s="231"/>
      <c r="B234" s="1397"/>
      <c r="C234" s="1400"/>
      <c r="D234" s="1400"/>
      <c r="E234" s="1400"/>
      <c r="F234" s="1403"/>
      <c r="G234" s="1406"/>
      <c r="H234" s="1406"/>
      <c r="I234" s="259" t="s">
        <v>499</v>
      </c>
      <c r="J234" s="260"/>
      <c r="K234" s="260"/>
      <c r="L234" s="261"/>
      <c r="M234" s="261"/>
      <c r="N234" s="261"/>
      <c r="O234" s="262">
        <v>0</v>
      </c>
      <c r="P234" s="260"/>
      <c r="Q234" s="1409"/>
      <c r="R234" s="1412"/>
      <c r="S234" s="1409"/>
      <c r="T234" s="1412"/>
      <c r="U234" s="1409"/>
      <c r="V234" s="1412"/>
      <c r="W234" s="1409"/>
      <c r="X234" s="1412"/>
      <c r="Y234" s="1409"/>
      <c r="Z234" s="1412"/>
      <c r="AA234" s="1409"/>
      <c r="AB234" s="1412"/>
      <c r="AC234" s="1409"/>
      <c r="AD234" s="1412"/>
      <c r="AE234" s="1409"/>
      <c r="AF234" s="1412"/>
      <c r="AG234" s="1409"/>
      <c r="AH234" s="1412"/>
      <c r="AI234" s="1409"/>
      <c r="AJ234" s="1412"/>
      <c r="AK234" s="1409"/>
      <c r="AL234" s="1412"/>
      <c r="AM234" s="1409"/>
      <c r="AN234" s="1412"/>
      <c r="AO234" s="1409"/>
      <c r="AP234" s="1412"/>
      <c r="AQ234" s="1409"/>
      <c r="AR234" s="1412"/>
      <c r="AS234" s="1409"/>
      <c r="AT234" s="1412"/>
      <c r="AU234" s="126"/>
      <c r="AV234" s="126"/>
    </row>
    <row r="235" spans="1:48" ht="14.85" customHeight="1" x14ac:dyDescent="0.25">
      <c r="A235" s="231"/>
      <c r="B235" s="1398"/>
      <c r="C235" s="1401"/>
      <c r="D235" s="1401"/>
      <c r="E235" s="1401"/>
      <c r="F235" s="1404"/>
      <c r="G235" s="1407"/>
      <c r="H235" s="1407"/>
      <c r="I235" s="259" t="s">
        <v>500</v>
      </c>
      <c r="J235" s="260"/>
      <c r="K235" s="260"/>
      <c r="L235" s="261"/>
      <c r="M235" s="261"/>
      <c r="N235" s="261"/>
      <c r="O235" s="262">
        <v>0</v>
      </c>
      <c r="P235" s="260"/>
      <c r="Q235" s="1410"/>
      <c r="R235" s="1413"/>
      <c r="S235" s="1410"/>
      <c r="T235" s="1413"/>
      <c r="U235" s="1410"/>
      <c r="V235" s="1413"/>
      <c r="W235" s="1410"/>
      <c r="X235" s="1413"/>
      <c r="Y235" s="1410"/>
      <c r="Z235" s="1413"/>
      <c r="AA235" s="1410"/>
      <c r="AB235" s="1413"/>
      <c r="AC235" s="1410"/>
      <c r="AD235" s="1413"/>
      <c r="AE235" s="1410"/>
      <c r="AF235" s="1413"/>
      <c r="AG235" s="1410"/>
      <c r="AH235" s="1413"/>
      <c r="AI235" s="1410"/>
      <c r="AJ235" s="1413"/>
      <c r="AK235" s="1410"/>
      <c r="AL235" s="1413"/>
      <c r="AM235" s="1410"/>
      <c r="AN235" s="1413"/>
      <c r="AO235" s="1410"/>
      <c r="AP235" s="1413"/>
      <c r="AQ235" s="1410"/>
      <c r="AR235" s="1413"/>
      <c r="AS235" s="1410"/>
      <c r="AT235" s="1413"/>
      <c r="AU235" s="126"/>
      <c r="AV235" s="126"/>
    </row>
    <row r="236" spans="1:48" ht="14.85" customHeight="1" x14ac:dyDescent="0.25">
      <c r="A236" s="231"/>
      <c r="B236" s="1396">
        <v>78</v>
      </c>
      <c r="C236" s="1399"/>
      <c r="D236" s="1399"/>
      <c r="E236" s="1399"/>
      <c r="F236" s="1402"/>
      <c r="G236" s="1405"/>
      <c r="H236" s="1405"/>
      <c r="I236" s="259" t="s">
        <v>498</v>
      </c>
      <c r="J236" s="260"/>
      <c r="K236" s="260"/>
      <c r="L236" s="261"/>
      <c r="M236" s="261"/>
      <c r="N236" s="261"/>
      <c r="O236" s="262">
        <v>0</v>
      </c>
      <c r="P236" s="260"/>
      <c r="Q236" s="1408"/>
      <c r="R236" s="1411"/>
      <c r="S236" s="1408"/>
      <c r="T236" s="1411"/>
      <c r="U236" s="1408"/>
      <c r="V236" s="1411"/>
      <c r="W236" s="1408"/>
      <c r="X236" s="1411"/>
      <c r="Y236" s="1408"/>
      <c r="Z236" s="1411"/>
      <c r="AA236" s="1408"/>
      <c r="AB236" s="1411"/>
      <c r="AC236" s="1408"/>
      <c r="AD236" s="1411"/>
      <c r="AE236" s="1408"/>
      <c r="AF236" s="1411"/>
      <c r="AG236" s="1408"/>
      <c r="AH236" s="1411"/>
      <c r="AI236" s="1408"/>
      <c r="AJ236" s="1411"/>
      <c r="AK236" s="1408"/>
      <c r="AL236" s="1411"/>
      <c r="AM236" s="1408"/>
      <c r="AN236" s="1411"/>
      <c r="AO236" s="1408"/>
      <c r="AP236" s="1411"/>
      <c r="AQ236" s="1408"/>
      <c r="AR236" s="1411"/>
      <c r="AS236" s="1408"/>
      <c r="AT236" s="1411"/>
      <c r="AU236" s="126"/>
      <c r="AV236" s="126"/>
    </row>
    <row r="237" spans="1:48" ht="14.85" customHeight="1" x14ac:dyDescent="0.25">
      <c r="A237" s="231"/>
      <c r="B237" s="1397"/>
      <c r="C237" s="1400"/>
      <c r="D237" s="1400"/>
      <c r="E237" s="1400"/>
      <c r="F237" s="1403"/>
      <c r="G237" s="1406"/>
      <c r="H237" s="1406"/>
      <c r="I237" s="259" t="s">
        <v>499</v>
      </c>
      <c r="J237" s="260"/>
      <c r="K237" s="260"/>
      <c r="L237" s="261"/>
      <c r="M237" s="261"/>
      <c r="N237" s="261"/>
      <c r="O237" s="262">
        <v>0</v>
      </c>
      <c r="P237" s="260"/>
      <c r="Q237" s="1409"/>
      <c r="R237" s="1412"/>
      <c r="S237" s="1409"/>
      <c r="T237" s="1412"/>
      <c r="U237" s="1409"/>
      <c r="V237" s="1412"/>
      <c r="W237" s="1409"/>
      <c r="X237" s="1412"/>
      <c r="Y237" s="1409"/>
      <c r="Z237" s="1412"/>
      <c r="AA237" s="1409"/>
      <c r="AB237" s="1412"/>
      <c r="AC237" s="1409"/>
      <c r="AD237" s="1412"/>
      <c r="AE237" s="1409"/>
      <c r="AF237" s="1412"/>
      <c r="AG237" s="1409"/>
      <c r="AH237" s="1412"/>
      <c r="AI237" s="1409"/>
      <c r="AJ237" s="1412"/>
      <c r="AK237" s="1409"/>
      <c r="AL237" s="1412"/>
      <c r="AM237" s="1409"/>
      <c r="AN237" s="1412"/>
      <c r="AO237" s="1409"/>
      <c r="AP237" s="1412"/>
      <c r="AQ237" s="1409"/>
      <c r="AR237" s="1412"/>
      <c r="AS237" s="1409"/>
      <c r="AT237" s="1412"/>
      <c r="AU237" s="126"/>
      <c r="AV237" s="126"/>
    </row>
    <row r="238" spans="1:48" ht="14.85" customHeight="1" x14ac:dyDescent="0.25">
      <c r="A238" s="231"/>
      <c r="B238" s="1398"/>
      <c r="C238" s="1401"/>
      <c r="D238" s="1401"/>
      <c r="E238" s="1401"/>
      <c r="F238" s="1404"/>
      <c r="G238" s="1407"/>
      <c r="H238" s="1407"/>
      <c r="I238" s="259" t="s">
        <v>500</v>
      </c>
      <c r="J238" s="260"/>
      <c r="K238" s="260"/>
      <c r="L238" s="261"/>
      <c r="M238" s="261"/>
      <c r="N238" s="261"/>
      <c r="O238" s="262">
        <v>0</v>
      </c>
      <c r="P238" s="260"/>
      <c r="Q238" s="1410"/>
      <c r="R238" s="1413"/>
      <c r="S238" s="1410"/>
      <c r="T238" s="1413"/>
      <c r="U238" s="1410"/>
      <c r="V238" s="1413"/>
      <c r="W238" s="1410"/>
      <c r="X238" s="1413"/>
      <c r="Y238" s="1410"/>
      <c r="Z238" s="1413"/>
      <c r="AA238" s="1410"/>
      <c r="AB238" s="1413"/>
      <c r="AC238" s="1410"/>
      <c r="AD238" s="1413"/>
      <c r="AE238" s="1410"/>
      <c r="AF238" s="1413"/>
      <c r="AG238" s="1410"/>
      <c r="AH238" s="1413"/>
      <c r="AI238" s="1410"/>
      <c r="AJ238" s="1413"/>
      <c r="AK238" s="1410"/>
      <c r="AL238" s="1413"/>
      <c r="AM238" s="1410"/>
      <c r="AN238" s="1413"/>
      <c r="AO238" s="1410"/>
      <c r="AP238" s="1413"/>
      <c r="AQ238" s="1410"/>
      <c r="AR238" s="1413"/>
      <c r="AS238" s="1410"/>
      <c r="AT238" s="1413"/>
      <c r="AU238" s="126"/>
      <c r="AV238" s="126"/>
    </row>
    <row r="239" spans="1:48" ht="14.85" customHeight="1" x14ac:dyDescent="0.25">
      <c r="A239" s="231"/>
      <c r="B239" s="1396">
        <v>79</v>
      </c>
      <c r="C239" s="1399"/>
      <c r="D239" s="1399"/>
      <c r="E239" s="1399"/>
      <c r="F239" s="1402"/>
      <c r="G239" s="1405"/>
      <c r="H239" s="1405"/>
      <c r="I239" s="259" t="s">
        <v>498</v>
      </c>
      <c r="J239" s="260"/>
      <c r="K239" s="260"/>
      <c r="L239" s="261"/>
      <c r="M239" s="261"/>
      <c r="N239" s="261"/>
      <c r="O239" s="262">
        <v>0</v>
      </c>
      <c r="P239" s="260"/>
      <c r="Q239" s="1408"/>
      <c r="R239" s="1411"/>
      <c r="S239" s="1408"/>
      <c r="T239" s="1411"/>
      <c r="U239" s="1408"/>
      <c r="V239" s="1411"/>
      <c r="W239" s="1408"/>
      <c r="X239" s="1411"/>
      <c r="Y239" s="1408"/>
      <c r="Z239" s="1411"/>
      <c r="AA239" s="1408"/>
      <c r="AB239" s="1411"/>
      <c r="AC239" s="1408"/>
      <c r="AD239" s="1411"/>
      <c r="AE239" s="1408"/>
      <c r="AF239" s="1411"/>
      <c r="AG239" s="1408"/>
      <c r="AH239" s="1411"/>
      <c r="AI239" s="1408"/>
      <c r="AJ239" s="1411"/>
      <c r="AK239" s="1408"/>
      <c r="AL239" s="1411"/>
      <c r="AM239" s="1408"/>
      <c r="AN239" s="1411"/>
      <c r="AO239" s="1408"/>
      <c r="AP239" s="1411"/>
      <c r="AQ239" s="1408"/>
      <c r="AR239" s="1411"/>
      <c r="AS239" s="1408"/>
      <c r="AT239" s="1411"/>
      <c r="AU239" s="126"/>
      <c r="AV239" s="126"/>
    </row>
    <row r="240" spans="1:48" ht="14.85" customHeight="1" x14ac:dyDescent="0.25">
      <c r="A240" s="231"/>
      <c r="B240" s="1397"/>
      <c r="C240" s="1400"/>
      <c r="D240" s="1400"/>
      <c r="E240" s="1400"/>
      <c r="F240" s="1403"/>
      <c r="G240" s="1406"/>
      <c r="H240" s="1406"/>
      <c r="I240" s="259" t="s">
        <v>499</v>
      </c>
      <c r="J240" s="260"/>
      <c r="K240" s="260"/>
      <c r="L240" s="261"/>
      <c r="M240" s="261"/>
      <c r="N240" s="261"/>
      <c r="O240" s="262">
        <v>0</v>
      </c>
      <c r="P240" s="260"/>
      <c r="Q240" s="1409"/>
      <c r="R240" s="1412"/>
      <c r="S240" s="1409"/>
      <c r="T240" s="1412"/>
      <c r="U240" s="1409"/>
      <c r="V240" s="1412"/>
      <c r="W240" s="1409"/>
      <c r="X240" s="1412"/>
      <c r="Y240" s="1409"/>
      <c r="Z240" s="1412"/>
      <c r="AA240" s="1409"/>
      <c r="AB240" s="1412"/>
      <c r="AC240" s="1409"/>
      <c r="AD240" s="1412"/>
      <c r="AE240" s="1409"/>
      <c r="AF240" s="1412"/>
      <c r="AG240" s="1409"/>
      <c r="AH240" s="1412"/>
      <c r="AI240" s="1409"/>
      <c r="AJ240" s="1412"/>
      <c r="AK240" s="1409"/>
      <c r="AL240" s="1412"/>
      <c r="AM240" s="1409"/>
      <c r="AN240" s="1412"/>
      <c r="AO240" s="1409"/>
      <c r="AP240" s="1412"/>
      <c r="AQ240" s="1409"/>
      <c r="AR240" s="1412"/>
      <c r="AS240" s="1409"/>
      <c r="AT240" s="1412"/>
      <c r="AU240" s="126"/>
      <c r="AV240" s="126"/>
    </row>
    <row r="241" spans="1:48" ht="14.85" customHeight="1" x14ac:dyDescent="0.25">
      <c r="A241" s="231"/>
      <c r="B241" s="1398"/>
      <c r="C241" s="1401"/>
      <c r="D241" s="1401"/>
      <c r="E241" s="1401"/>
      <c r="F241" s="1404"/>
      <c r="G241" s="1407"/>
      <c r="H241" s="1407"/>
      <c r="I241" s="259" t="s">
        <v>500</v>
      </c>
      <c r="J241" s="260"/>
      <c r="K241" s="260"/>
      <c r="L241" s="261"/>
      <c r="M241" s="261"/>
      <c r="N241" s="261"/>
      <c r="O241" s="262">
        <v>0</v>
      </c>
      <c r="P241" s="260"/>
      <c r="Q241" s="1410"/>
      <c r="R241" s="1413"/>
      <c r="S241" s="1410"/>
      <c r="T241" s="1413"/>
      <c r="U241" s="1410"/>
      <c r="V241" s="1413"/>
      <c r="W241" s="1410"/>
      <c r="X241" s="1413"/>
      <c r="Y241" s="1410"/>
      <c r="Z241" s="1413"/>
      <c r="AA241" s="1410"/>
      <c r="AB241" s="1413"/>
      <c r="AC241" s="1410"/>
      <c r="AD241" s="1413"/>
      <c r="AE241" s="1410"/>
      <c r="AF241" s="1413"/>
      <c r="AG241" s="1410"/>
      <c r="AH241" s="1413"/>
      <c r="AI241" s="1410"/>
      <c r="AJ241" s="1413"/>
      <c r="AK241" s="1410"/>
      <c r="AL241" s="1413"/>
      <c r="AM241" s="1410"/>
      <c r="AN241" s="1413"/>
      <c r="AO241" s="1410"/>
      <c r="AP241" s="1413"/>
      <c r="AQ241" s="1410"/>
      <c r="AR241" s="1413"/>
      <c r="AS241" s="1410"/>
      <c r="AT241" s="1413"/>
      <c r="AU241" s="126"/>
      <c r="AV241" s="126"/>
    </row>
    <row r="242" spans="1:48" ht="14.85" customHeight="1" x14ac:dyDescent="0.25">
      <c r="A242" s="231"/>
      <c r="B242" s="1396">
        <v>80</v>
      </c>
      <c r="C242" s="1399"/>
      <c r="D242" s="1399"/>
      <c r="E242" s="1399"/>
      <c r="F242" s="1402"/>
      <c r="G242" s="1405"/>
      <c r="H242" s="1405"/>
      <c r="I242" s="259" t="s">
        <v>498</v>
      </c>
      <c r="J242" s="260"/>
      <c r="K242" s="260"/>
      <c r="L242" s="261"/>
      <c r="M242" s="261"/>
      <c r="N242" s="261"/>
      <c r="O242" s="262">
        <v>0</v>
      </c>
      <c r="P242" s="260"/>
      <c r="Q242" s="1408"/>
      <c r="R242" s="1411"/>
      <c r="S242" s="1408"/>
      <c r="T242" s="1411"/>
      <c r="U242" s="1408"/>
      <c r="V242" s="1411"/>
      <c r="W242" s="1408"/>
      <c r="X242" s="1411"/>
      <c r="Y242" s="1408"/>
      <c r="Z242" s="1411"/>
      <c r="AA242" s="1408"/>
      <c r="AB242" s="1411"/>
      <c r="AC242" s="1408"/>
      <c r="AD242" s="1411"/>
      <c r="AE242" s="1408"/>
      <c r="AF242" s="1411"/>
      <c r="AG242" s="1408"/>
      <c r="AH242" s="1411"/>
      <c r="AI242" s="1408"/>
      <c r="AJ242" s="1411"/>
      <c r="AK242" s="1408"/>
      <c r="AL242" s="1411"/>
      <c r="AM242" s="1408"/>
      <c r="AN242" s="1411"/>
      <c r="AO242" s="1408"/>
      <c r="AP242" s="1411"/>
      <c r="AQ242" s="1408"/>
      <c r="AR242" s="1411"/>
      <c r="AS242" s="1408"/>
      <c r="AT242" s="1411"/>
      <c r="AU242" s="126"/>
      <c r="AV242" s="126"/>
    </row>
    <row r="243" spans="1:48" ht="14.85" customHeight="1" x14ac:dyDescent="0.25">
      <c r="A243" s="231"/>
      <c r="B243" s="1397"/>
      <c r="C243" s="1400"/>
      <c r="D243" s="1400"/>
      <c r="E243" s="1400"/>
      <c r="F243" s="1403"/>
      <c r="G243" s="1406"/>
      <c r="H243" s="1406"/>
      <c r="I243" s="259" t="s">
        <v>499</v>
      </c>
      <c r="J243" s="260"/>
      <c r="K243" s="260"/>
      <c r="L243" s="261"/>
      <c r="M243" s="261"/>
      <c r="N243" s="261"/>
      <c r="O243" s="262">
        <v>0</v>
      </c>
      <c r="P243" s="260"/>
      <c r="Q243" s="1409"/>
      <c r="R243" s="1412"/>
      <c r="S243" s="1409"/>
      <c r="T243" s="1412"/>
      <c r="U243" s="1409"/>
      <c r="V243" s="1412"/>
      <c r="W243" s="1409"/>
      <c r="X243" s="1412"/>
      <c r="Y243" s="1409"/>
      <c r="Z243" s="1412"/>
      <c r="AA243" s="1409"/>
      <c r="AB243" s="1412"/>
      <c r="AC243" s="1409"/>
      <c r="AD243" s="1412"/>
      <c r="AE243" s="1409"/>
      <c r="AF243" s="1412"/>
      <c r="AG243" s="1409"/>
      <c r="AH243" s="1412"/>
      <c r="AI243" s="1409"/>
      <c r="AJ243" s="1412"/>
      <c r="AK243" s="1409"/>
      <c r="AL243" s="1412"/>
      <c r="AM243" s="1409"/>
      <c r="AN243" s="1412"/>
      <c r="AO243" s="1409"/>
      <c r="AP243" s="1412"/>
      <c r="AQ243" s="1409"/>
      <c r="AR243" s="1412"/>
      <c r="AS243" s="1409"/>
      <c r="AT243" s="1412"/>
      <c r="AU243" s="126"/>
      <c r="AV243" s="126"/>
    </row>
    <row r="244" spans="1:48" ht="14.85" customHeight="1" x14ac:dyDescent="0.25">
      <c r="A244" s="231"/>
      <c r="B244" s="1398"/>
      <c r="C244" s="1401"/>
      <c r="D244" s="1401"/>
      <c r="E244" s="1401"/>
      <c r="F244" s="1404"/>
      <c r="G244" s="1407"/>
      <c r="H244" s="1407"/>
      <c r="I244" s="259" t="s">
        <v>500</v>
      </c>
      <c r="J244" s="260"/>
      <c r="K244" s="260"/>
      <c r="L244" s="261"/>
      <c r="M244" s="261"/>
      <c r="N244" s="261"/>
      <c r="O244" s="262">
        <v>0</v>
      </c>
      <c r="P244" s="260"/>
      <c r="Q244" s="1410"/>
      <c r="R244" s="1413"/>
      <c r="S244" s="1410"/>
      <c r="T244" s="1413"/>
      <c r="U244" s="1410"/>
      <c r="V244" s="1413"/>
      <c r="W244" s="1410"/>
      <c r="X244" s="1413"/>
      <c r="Y244" s="1410"/>
      <c r="Z244" s="1413"/>
      <c r="AA244" s="1410"/>
      <c r="AB244" s="1413"/>
      <c r="AC244" s="1410"/>
      <c r="AD244" s="1413"/>
      <c r="AE244" s="1410"/>
      <c r="AF244" s="1413"/>
      <c r="AG244" s="1410"/>
      <c r="AH244" s="1413"/>
      <c r="AI244" s="1410"/>
      <c r="AJ244" s="1413"/>
      <c r="AK244" s="1410"/>
      <c r="AL244" s="1413"/>
      <c r="AM244" s="1410"/>
      <c r="AN244" s="1413"/>
      <c r="AO244" s="1410"/>
      <c r="AP244" s="1413"/>
      <c r="AQ244" s="1410"/>
      <c r="AR244" s="1413"/>
      <c r="AS244" s="1410"/>
      <c r="AT244" s="1413"/>
      <c r="AU244" s="126"/>
      <c r="AV244" s="126"/>
    </row>
    <row r="245" spans="1:48" ht="14.85" customHeight="1" x14ac:dyDescent="0.25">
      <c r="A245" s="231"/>
      <c r="B245" s="1396">
        <v>81</v>
      </c>
      <c r="C245" s="1399"/>
      <c r="D245" s="1399"/>
      <c r="E245" s="1399"/>
      <c r="F245" s="1402"/>
      <c r="G245" s="1405"/>
      <c r="H245" s="1405"/>
      <c r="I245" s="259" t="s">
        <v>498</v>
      </c>
      <c r="J245" s="260"/>
      <c r="K245" s="260"/>
      <c r="L245" s="261"/>
      <c r="M245" s="261"/>
      <c r="N245" s="261"/>
      <c r="O245" s="262">
        <v>0</v>
      </c>
      <c r="P245" s="260"/>
      <c r="Q245" s="1408"/>
      <c r="R245" s="1411"/>
      <c r="S245" s="1408"/>
      <c r="T245" s="1411"/>
      <c r="U245" s="1408"/>
      <c r="V245" s="1411"/>
      <c r="W245" s="1408"/>
      <c r="X245" s="1411"/>
      <c r="Y245" s="1408"/>
      <c r="Z245" s="1411"/>
      <c r="AA245" s="1408"/>
      <c r="AB245" s="1411"/>
      <c r="AC245" s="1408"/>
      <c r="AD245" s="1411"/>
      <c r="AE245" s="1408"/>
      <c r="AF245" s="1411"/>
      <c r="AG245" s="1408"/>
      <c r="AH245" s="1411"/>
      <c r="AI245" s="1408"/>
      <c r="AJ245" s="1411"/>
      <c r="AK245" s="1408"/>
      <c r="AL245" s="1411"/>
      <c r="AM245" s="1408"/>
      <c r="AN245" s="1411"/>
      <c r="AO245" s="1408"/>
      <c r="AP245" s="1411"/>
      <c r="AQ245" s="1408"/>
      <c r="AR245" s="1411"/>
      <c r="AS245" s="1408"/>
      <c r="AT245" s="1411"/>
      <c r="AU245" s="126"/>
      <c r="AV245" s="126"/>
    </row>
    <row r="246" spans="1:48" ht="14.85" customHeight="1" x14ac:dyDescent="0.25">
      <c r="A246" s="231"/>
      <c r="B246" s="1397"/>
      <c r="C246" s="1400"/>
      <c r="D246" s="1400"/>
      <c r="E246" s="1400"/>
      <c r="F246" s="1403"/>
      <c r="G246" s="1406"/>
      <c r="H246" s="1406"/>
      <c r="I246" s="259" t="s">
        <v>499</v>
      </c>
      <c r="J246" s="260"/>
      <c r="K246" s="260"/>
      <c r="L246" s="261"/>
      <c r="M246" s="261"/>
      <c r="N246" s="261"/>
      <c r="O246" s="262">
        <v>0</v>
      </c>
      <c r="P246" s="260"/>
      <c r="Q246" s="1409"/>
      <c r="R246" s="1412"/>
      <c r="S246" s="1409"/>
      <c r="T246" s="1412"/>
      <c r="U246" s="1409"/>
      <c r="V246" s="1412"/>
      <c r="W246" s="1409"/>
      <c r="X246" s="1412"/>
      <c r="Y246" s="1409"/>
      <c r="Z246" s="1412"/>
      <c r="AA246" s="1409"/>
      <c r="AB246" s="1412"/>
      <c r="AC246" s="1409"/>
      <c r="AD246" s="1412"/>
      <c r="AE246" s="1409"/>
      <c r="AF246" s="1412"/>
      <c r="AG246" s="1409"/>
      <c r="AH246" s="1412"/>
      <c r="AI246" s="1409"/>
      <c r="AJ246" s="1412"/>
      <c r="AK246" s="1409"/>
      <c r="AL246" s="1412"/>
      <c r="AM246" s="1409"/>
      <c r="AN246" s="1412"/>
      <c r="AO246" s="1409"/>
      <c r="AP246" s="1412"/>
      <c r="AQ246" s="1409"/>
      <c r="AR246" s="1412"/>
      <c r="AS246" s="1409"/>
      <c r="AT246" s="1412"/>
      <c r="AU246" s="126"/>
      <c r="AV246" s="126"/>
    </row>
    <row r="247" spans="1:48" ht="14.85" customHeight="1" x14ac:dyDescent="0.25">
      <c r="A247" s="231"/>
      <c r="B247" s="1398"/>
      <c r="C247" s="1401"/>
      <c r="D247" s="1401"/>
      <c r="E247" s="1401"/>
      <c r="F247" s="1404"/>
      <c r="G247" s="1407"/>
      <c r="H247" s="1407"/>
      <c r="I247" s="259" t="s">
        <v>500</v>
      </c>
      <c r="J247" s="260"/>
      <c r="K247" s="260"/>
      <c r="L247" s="261"/>
      <c r="M247" s="261"/>
      <c r="N247" s="261"/>
      <c r="O247" s="262">
        <v>0</v>
      </c>
      <c r="P247" s="260"/>
      <c r="Q247" s="1410"/>
      <c r="R247" s="1413"/>
      <c r="S247" s="1410"/>
      <c r="T247" s="1413"/>
      <c r="U247" s="1410"/>
      <c r="V247" s="1413"/>
      <c r="W247" s="1410"/>
      <c r="X247" s="1413"/>
      <c r="Y247" s="1410"/>
      <c r="Z247" s="1413"/>
      <c r="AA247" s="1410"/>
      <c r="AB247" s="1413"/>
      <c r="AC247" s="1410"/>
      <c r="AD247" s="1413"/>
      <c r="AE247" s="1410"/>
      <c r="AF247" s="1413"/>
      <c r="AG247" s="1410"/>
      <c r="AH247" s="1413"/>
      <c r="AI247" s="1410"/>
      <c r="AJ247" s="1413"/>
      <c r="AK247" s="1410"/>
      <c r="AL247" s="1413"/>
      <c r="AM247" s="1410"/>
      <c r="AN247" s="1413"/>
      <c r="AO247" s="1410"/>
      <c r="AP247" s="1413"/>
      <c r="AQ247" s="1410"/>
      <c r="AR247" s="1413"/>
      <c r="AS247" s="1410"/>
      <c r="AT247" s="1413"/>
      <c r="AU247" s="126"/>
      <c r="AV247" s="126"/>
    </row>
    <row r="248" spans="1:48" ht="14.85" customHeight="1" x14ac:dyDescent="0.25">
      <c r="A248" s="231"/>
      <c r="B248" s="1396">
        <v>82</v>
      </c>
      <c r="C248" s="1399"/>
      <c r="D248" s="1399"/>
      <c r="E248" s="1399"/>
      <c r="F248" s="1402"/>
      <c r="G248" s="1405"/>
      <c r="H248" s="1405"/>
      <c r="I248" s="259" t="s">
        <v>498</v>
      </c>
      <c r="J248" s="260"/>
      <c r="K248" s="260"/>
      <c r="L248" s="261"/>
      <c r="M248" s="261"/>
      <c r="N248" s="261"/>
      <c r="O248" s="262">
        <v>0</v>
      </c>
      <c r="P248" s="260"/>
      <c r="Q248" s="1408"/>
      <c r="R248" s="1411"/>
      <c r="S248" s="1408"/>
      <c r="T248" s="1411"/>
      <c r="U248" s="1408"/>
      <c r="V248" s="1411"/>
      <c r="W248" s="1408"/>
      <c r="X248" s="1411"/>
      <c r="Y248" s="1408"/>
      <c r="Z248" s="1411"/>
      <c r="AA248" s="1408"/>
      <c r="AB248" s="1411"/>
      <c r="AC248" s="1408"/>
      <c r="AD248" s="1411"/>
      <c r="AE248" s="1408"/>
      <c r="AF248" s="1411"/>
      <c r="AG248" s="1408"/>
      <c r="AH248" s="1411"/>
      <c r="AI248" s="1408"/>
      <c r="AJ248" s="1411"/>
      <c r="AK248" s="1408"/>
      <c r="AL248" s="1411"/>
      <c r="AM248" s="1408"/>
      <c r="AN248" s="1411"/>
      <c r="AO248" s="1408"/>
      <c r="AP248" s="1411"/>
      <c r="AQ248" s="1408"/>
      <c r="AR248" s="1411"/>
      <c r="AS248" s="1408"/>
      <c r="AT248" s="1411"/>
      <c r="AU248" s="126"/>
      <c r="AV248" s="126"/>
    </row>
    <row r="249" spans="1:48" ht="14.85" customHeight="1" x14ac:dyDescent="0.25">
      <c r="A249" s="231"/>
      <c r="B249" s="1397"/>
      <c r="C249" s="1400"/>
      <c r="D249" s="1400"/>
      <c r="E249" s="1400"/>
      <c r="F249" s="1403"/>
      <c r="G249" s="1406"/>
      <c r="H249" s="1406"/>
      <c r="I249" s="259" t="s">
        <v>499</v>
      </c>
      <c r="J249" s="260"/>
      <c r="K249" s="260"/>
      <c r="L249" s="261"/>
      <c r="M249" s="261"/>
      <c r="N249" s="261"/>
      <c r="O249" s="262">
        <v>0</v>
      </c>
      <c r="P249" s="260"/>
      <c r="Q249" s="1409"/>
      <c r="R249" s="1412"/>
      <c r="S249" s="1409"/>
      <c r="T249" s="1412"/>
      <c r="U249" s="1409"/>
      <c r="V249" s="1412"/>
      <c r="W249" s="1409"/>
      <c r="X249" s="1412"/>
      <c r="Y249" s="1409"/>
      <c r="Z249" s="1412"/>
      <c r="AA249" s="1409"/>
      <c r="AB249" s="1412"/>
      <c r="AC249" s="1409"/>
      <c r="AD249" s="1412"/>
      <c r="AE249" s="1409"/>
      <c r="AF249" s="1412"/>
      <c r="AG249" s="1409"/>
      <c r="AH249" s="1412"/>
      <c r="AI249" s="1409"/>
      <c r="AJ249" s="1412"/>
      <c r="AK249" s="1409"/>
      <c r="AL249" s="1412"/>
      <c r="AM249" s="1409"/>
      <c r="AN249" s="1412"/>
      <c r="AO249" s="1409"/>
      <c r="AP249" s="1412"/>
      <c r="AQ249" s="1409"/>
      <c r="AR249" s="1412"/>
      <c r="AS249" s="1409"/>
      <c r="AT249" s="1412"/>
      <c r="AU249" s="126"/>
      <c r="AV249" s="126"/>
    </row>
    <row r="250" spans="1:48" ht="14.85" customHeight="1" x14ac:dyDescent="0.25">
      <c r="A250" s="231"/>
      <c r="B250" s="1398"/>
      <c r="C250" s="1401"/>
      <c r="D250" s="1401"/>
      <c r="E250" s="1401"/>
      <c r="F250" s="1404"/>
      <c r="G250" s="1407"/>
      <c r="H250" s="1407"/>
      <c r="I250" s="259" t="s">
        <v>500</v>
      </c>
      <c r="J250" s="260"/>
      <c r="K250" s="260"/>
      <c r="L250" s="261"/>
      <c r="M250" s="261"/>
      <c r="N250" s="261"/>
      <c r="O250" s="262">
        <v>0</v>
      </c>
      <c r="P250" s="260"/>
      <c r="Q250" s="1410"/>
      <c r="R250" s="1413"/>
      <c r="S250" s="1410"/>
      <c r="T250" s="1413"/>
      <c r="U250" s="1410"/>
      <c r="V250" s="1413"/>
      <c r="W250" s="1410"/>
      <c r="X250" s="1413"/>
      <c r="Y250" s="1410"/>
      <c r="Z250" s="1413"/>
      <c r="AA250" s="1410"/>
      <c r="AB250" s="1413"/>
      <c r="AC250" s="1410"/>
      <c r="AD250" s="1413"/>
      <c r="AE250" s="1410"/>
      <c r="AF250" s="1413"/>
      <c r="AG250" s="1410"/>
      <c r="AH250" s="1413"/>
      <c r="AI250" s="1410"/>
      <c r="AJ250" s="1413"/>
      <c r="AK250" s="1410"/>
      <c r="AL250" s="1413"/>
      <c r="AM250" s="1410"/>
      <c r="AN250" s="1413"/>
      <c r="AO250" s="1410"/>
      <c r="AP250" s="1413"/>
      <c r="AQ250" s="1410"/>
      <c r="AR250" s="1413"/>
      <c r="AS250" s="1410"/>
      <c r="AT250" s="1413"/>
      <c r="AU250" s="126"/>
      <c r="AV250" s="126"/>
    </row>
    <row r="251" spans="1:48" ht="14.85" customHeight="1" x14ac:dyDescent="0.25">
      <c r="A251" s="231"/>
      <c r="B251" s="1396">
        <v>83</v>
      </c>
      <c r="C251" s="1399"/>
      <c r="D251" s="1399"/>
      <c r="E251" s="1399"/>
      <c r="F251" s="1402"/>
      <c r="G251" s="1405"/>
      <c r="H251" s="1405"/>
      <c r="I251" s="259" t="s">
        <v>498</v>
      </c>
      <c r="J251" s="260"/>
      <c r="K251" s="260"/>
      <c r="L251" s="261"/>
      <c r="M251" s="261"/>
      <c r="N251" s="261"/>
      <c r="O251" s="262">
        <v>0</v>
      </c>
      <c r="P251" s="260"/>
      <c r="Q251" s="1408"/>
      <c r="R251" s="1411"/>
      <c r="S251" s="1408"/>
      <c r="T251" s="1411"/>
      <c r="U251" s="1408"/>
      <c r="V251" s="1411"/>
      <c r="W251" s="1408"/>
      <c r="X251" s="1411"/>
      <c r="Y251" s="1408"/>
      <c r="Z251" s="1411"/>
      <c r="AA251" s="1408"/>
      <c r="AB251" s="1411"/>
      <c r="AC251" s="1408"/>
      <c r="AD251" s="1411"/>
      <c r="AE251" s="1408"/>
      <c r="AF251" s="1411"/>
      <c r="AG251" s="1408"/>
      <c r="AH251" s="1411"/>
      <c r="AI251" s="1408"/>
      <c r="AJ251" s="1411"/>
      <c r="AK251" s="1408"/>
      <c r="AL251" s="1411"/>
      <c r="AM251" s="1408"/>
      <c r="AN251" s="1411"/>
      <c r="AO251" s="1408"/>
      <c r="AP251" s="1411"/>
      <c r="AQ251" s="1408"/>
      <c r="AR251" s="1411"/>
      <c r="AS251" s="1408"/>
      <c r="AT251" s="1411"/>
      <c r="AU251" s="126"/>
      <c r="AV251" s="126"/>
    </row>
    <row r="252" spans="1:48" ht="14.85" customHeight="1" x14ac:dyDescent="0.25">
      <c r="A252" s="231"/>
      <c r="B252" s="1397"/>
      <c r="C252" s="1400"/>
      <c r="D252" s="1400"/>
      <c r="E252" s="1400"/>
      <c r="F252" s="1403"/>
      <c r="G252" s="1406"/>
      <c r="H252" s="1406"/>
      <c r="I252" s="259" t="s">
        <v>499</v>
      </c>
      <c r="J252" s="260"/>
      <c r="K252" s="260"/>
      <c r="L252" s="261"/>
      <c r="M252" s="261"/>
      <c r="N252" s="261"/>
      <c r="O252" s="262">
        <v>0</v>
      </c>
      <c r="P252" s="260"/>
      <c r="Q252" s="1409"/>
      <c r="R252" s="1412"/>
      <c r="S252" s="1409"/>
      <c r="T252" s="1412"/>
      <c r="U252" s="1409"/>
      <c r="V252" s="1412"/>
      <c r="W252" s="1409"/>
      <c r="X252" s="1412"/>
      <c r="Y252" s="1409"/>
      <c r="Z252" s="1412"/>
      <c r="AA252" s="1409"/>
      <c r="AB252" s="1412"/>
      <c r="AC252" s="1409"/>
      <c r="AD252" s="1412"/>
      <c r="AE252" s="1409"/>
      <c r="AF252" s="1412"/>
      <c r="AG252" s="1409"/>
      <c r="AH252" s="1412"/>
      <c r="AI252" s="1409"/>
      <c r="AJ252" s="1412"/>
      <c r="AK252" s="1409"/>
      <c r="AL252" s="1412"/>
      <c r="AM252" s="1409"/>
      <c r="AN252" s="1412"/>
      <c r="AO252" s="1409"/>
      <c r="AP252" s="1412"/>
      <c r="AQ252" s="1409"/>
      <c r="AR252" s="1412"/>
      <c r="AS252" s="1409"/>
      <c r="AT252" s="1412"/>
      <c r="AU252" s="126"/>
      <c r="AV252" s="126"/>
    </row>
    <row r="253" spans="1:48" ht="14.85" customHeight="1" x14ac:dyDescent="0.25">
      <c r="A253" s="231"/>
      <c r="B253" s="1398"/>
      <c r="C253" s="1401"/>
      <c r="D253" s="1401"/>
      <c r="E253" s="1401"/>
      <c r="F253" s="1404"/>
      <c r="G253" s="1407"/>
      <c r="H253" s="1407"/>
      <c r="I253" s="259" t="s">
        <v>500</v>
      </c>
      <c r="J253" s="260"/>
      <c r="K253" s="260"/>
      <c r="L253" s="261"/>
      <c r="M253" s="261"/>
      <c r="N253" s="261"/>
      <c r="O253" s="262">
        <v>0</v>
      </c>
      <c r="P253" s="260"/>
      <c r="Q253" s="1410"/>
      <c r="R253" s="1413"/>
      <c r="S253" s="1410"/>
      <c r="T253" s="1413"/>
      <c r="U253" s="1410"/>
      <c r="V253" s="1413"/>
      <c r="W253" s="1410"/>
      <c r="X253" s="1413"/>
      <c r="Y253" s="1410"/>
      <c r="Z253" s="1413"/>
      <c r="AA253" s="1410"/>
      <c r="AB253" s="1413"/>
      <c r="AC253" s="1410"/>
      <c r="AD253" s="1413"/>
      <c r="AE253" s="1410"/>
      <c r="AF253" s="1413"/>
      <c r="AG253" s="1410"/>
      <c r="AH253" s="1413"/>
      <c r="AI253" s="1410"/>
      <c r="AJ253" s="1413"/>
      <c r="AK253" s="1410"/>
      <c r="AL253" s="1413"/>
      <c r="AM253" s="1410"/>
      <c r="AN253" s="1413"/>
      <c r="AO253" s="1410"/>
      <c r="AP253" s="1413"/>
      <c r="AQ253" s="1410"/>
      <c r="AR253" s="1413"/>
      <c r="AS253" s="1410"/>
      <c r="AT253" s="1413"/>
      <c r="AU253" s="126"/>
      <c r="AV253" s="126"/>
    </row>
    <row r="254" spans="1:48" ht="14.85" customHeight="1" x14ac:dyDescent="0.25">
      <c r="A254" s="231"/>
      <c r="B254" s="1396">
        <v>84</v>
      </c>
      <c r="C254" s="1399"/>
      <c r="D254" s="1399"/>
      <c r="E254" s="1399"/>
      <c r="F254" s="1402"/>
      <c r="G254" s="1405"/>
      <c r="H254" s="1405"/>
      <c r="I254" s="259" t="s">
        <v>498</v>
      </c>
      <c r="J254" s="260"/>
      <c r="K254" s="260"/>
      <c r="L254" s="261"/>
      <c r="M254" s="261"/>
      <c r="N254" s="261"/>
      <c r="O254" s="262">
        <v>0</v>
      </c>
      <c r="P254" s="260"/>
      <c r="Q254" s="1408"/>
      <c r="R254" s="1411"/>
      <c r="S254" s="1408"/>
      <c r="T254" s="1411"/>
      <c r="U254" s="1408"/>
      <c r="V254" s="1411"/>
      <c r="W254" s="1408"/>
      <c r="X254" s="1411"/>
      <c r="Y254" s="1408"/>
      <c r="Z254" s="1411"/>
      <c r="AA254" s="1408"/>
      <c r="AB254" s="1411"/>
      <c r="AC254" s="1408"/>
      <c r="AD254" s="1411"/>
      <c r="AE254" s="1408"/>
      <c r="AF254" s="1411"/>
      <c r="AG254" s="1408"/>
      <c r="AH254" s="1411"/>
      <c r="AI254" s="1408"/>
      <c r="AJ254" s="1411"/>
      <c r="AK254" s="1408"/>
      <c r="AL254" s="1411"/>
      <c r="AM254" s="1408"/>
      <c r="AN254" s="1411"/>
      <c r="AO254" s="1408"/>
      <c r="AP254" s="1411"/>
      <c r="AQ254" s="1408"/>
      <c r="AR254" s="1411"/>
      <c r="AS254" s="1408"/>
      <c r="AT254" s="1411"/>
      <c r="AU254" s="126"/>
      <c r="AV254" s="126"/>
    </row>
    <row r="255" spans="1:48" ht="14.85" customHeight="1" x14ac:dyDescent="0.25">
      <c r="A255" s="231"/>
      <c r="B255" s="1397"/>
      <c r="C255" s="1400"/>
      <c r="D255" s="1400"/>
      <c r="E255" s="1400"/>
      <c r="F255" s="1403"/>
      <c r="G255" s="1406"/>
      <c r="H255" s="1406"/>
      <c r="I255" s="259" t="s">
        <v>499</v>
      </c>
      <c r="J255" s="260"/>
      <c r="K255" s="260"/>
      <c r="L255" s="261"/>
      <c r="M255" s="261"/>
      <c r="N255" s="261"/>
      <c r="O255" s="262">
        <v>0</v>
      </c>
      <c r="P255" s="260"/>
      <c r="Q255" s="1409"/>
      <c r="R255" s="1412"/>
      <c r="S255" s="1409"/>
      <c r="T255" s="1412"/>
      <c r="U255" s="1409"/>
      <c r="V255" s="1412"/>
      <c r="W255" s="1409"/>
      <c r="X255" s="1412"/>
      <c r="Y255" s="1409"/>
      <c r="Z255" s="1412"/>
      <c r="AA255" s="1409"/>
      <c r="AB255" s="1412"/>
      <c r="AC255" s="1409"/>
      <c r="AD255" s="1412"/>
      <c r="AE255" s="1409"/>
      <c r="AF255" s="1412"/>
      <c r="AG255" s="1409"/>
      <c r="AH255" s="1412"/>
      <c r="AI255" s="1409"/>
      <c r="AJ255" s="1412"/>
      <c r="AK255" s="1409"/>
      <c r="AL255" s="1412"/>
      <c r="AM255" s="1409"/>
      <c r="AN255" s="1412"/>
      <c r="AO255" s="1409"/>
      <c r="AP255" s="1412"/>
      <c r="AQ255" s="1409"/>
      <c r="AR255" s="1412"/>
      <c r="AS255" s="1409"/>
      <c r="AT255" s="1412"/>
      <c r="AU255" s="126"/>
      <c r="AV255" s="126"/>
    </row>
    <row r="256" spans="1:48" ht="14.85" customHeight="1" x14ac:dyDescent="0.25">
      <c r="A256" s="231"/>
      <c r="B256" s="1398"/>
      <c r="C256" s="1401"/>
      <c r="D256" s="1401"/>
      <c r="E256" s="1401"/>
      <c r="F256" s="1404"/>
      <c r="G256" s="1407"/>
      <c r="H256" s="1407"/>
      <c r="I256" s="259" t="s">
        <v>500</v>
      </c>
      <c r="J256" s="260"/>
      <c r="K256" s="260"/>
      <c r="L256" s="261"/>
      <c r="M256" s="261"/>
      <c r="N256" s="261"/>
      <c r="O256" s="262">
        <v>0</v>
      </c>
      <c r="P256" s="260"/>
      <c r="Q256" s="1410"/>
      <c r="R256" s="1413"/>
      <c r="S256" s="1410"/>
      <c r="T256" s="1413"/>
      <c r="U256" s="1410"/>
      <c r="V256" s="1413"/>
      <c r="W256" s="1410"/>
      <c r="X256" s="1413"/>
      <c r="Y256" s="1410"/>
      <c r="Z256" s="1413"/>
      <c r="AA256" s="1410"/>
      <c r="AB256" s="1413"/>
      <c r="AC256" s="1410"/>
      <c r="AD256" s="1413"/>
      <c r="AE256" s="1410"/>
      <c r="AF256" s="1413"/>
      <c r="AG256" s="1410"/>
      <c r="AH256" s="1413"/>
      <c r="AI256" s="1410"/>
      <c r="AJ256" s="1413"/>
      <c r="AK256" s="1410"/>
      <c r="AL256" s="1413"/>
      <c r="AM256" s="1410"/>
      <c r="AN256" s="1413"/>
      <c r="AO256" s="1410"/>
      <c r="AP256" s="1413"/>
      <c r="AQ256" s="1410"/>
      <c r="AR256" s="1413"/>
      <c r="AS256" s="1410"/>
      <c r="AT256" s="1413"/>
      <c r="AU256" s="126"/>
      <c r="AV256" s="126"/>
    </row>
    <row r="257" spans="1:48" ht="14.85" customHeight="1" x14ac:dyDescent="0.25">
      <c r="A257" s="231"/>
      <c r="B257" s="1396">
        <v>85</v>
      </c>
      <c r="C257" s="1399"/>
      <c r="D257" s="1399"/>
      <c r="E257" s="1399"/>
      <c r="F257" s="1402"/>
      <c r="G257" s="1405"/>
      <c r="H257" s="1405"/>
      <c r="I257" s="259" t="s">
        <v>498</v>
      </c>
      <c r="J257" s="260"/>
      <c r="K257" s="260"/>
      <c r="L257" s="261"/>
      <c r="M257" s="261"/>
      <c r="N257" s="261"/>
      <c r="O257" s="262">
        <v>0</v>
      </c>
      <c r="P257" s="260"/>
      <c r="Q257" s="1408"/>
      <c r="R257" s="1411"/>
      <c r="S257" s="1408"/>
      <c r="T257" s="1411"/>
      <c r="U257" s="1408"/>
      <c r="V257" s="1411"/>
      <c r="W257" s="1408"/>
      <c r="X257" s="1411"/>
      <c r="Y257" s="1408"/>
      <c r="Z257" s="1411"/>
      <c r="AA257" s="1408"/>
      <c r="AB257" s="1411"/>
      <c r="AC257" s="1408"/>
      <c r="AD257" s="1411"/>
      <c r="AE257" s="1408"/>
      <c r="AF257" s="1411"/>
      <c r="AG257" s="1408"/>
      <c r="AH257" s="1411"/>
      <c r="AI257" s="1408"/>
      <c r="AJ257" s="1411"/>
      <c r="AK257" s="1408"/>
      <c r="AL257" s="1411"/>
      <c r="AM257" s="1408"/>
      <c r="AN257" s="1411"/>
      <c r="AO257" s="1408"/>
      <c r="AP257" s="1411"/>
      <c r="AQ257" s="1408"/>
      <c r="AR257" s="1411"/>
      <c r="AS257" s="1408"/>
      <c r="AT257" s="1411"/>
      <c r="AU257" s="126"/>
      <c r="AV257" s="126"/>
    </row>
    <row r="258" spans="1:48" ht="14.85" customHeight="1" x14ac:dyDescent="0.25">
      <c r="A258" s="231"/>
      <c r="B258" s="1397"/>
      <c r="C258" s="1400"/>
      <c r="D258" s="1400"/>
      <c r="E258" s="1400"/>
      <c r="F258" s="1403"/>
      <c r="G258" s="1406"/>
      <c r="H258" s="1406"/>
      <c r="I258" s="259" t="s">
        <v>499</v>
      </c>
      <c r="J258" s="260"/>
      <c r="K258" s="260"/>
      <c r="L258" s="261"/>
      <c r="M258" s="261"/>
      <c r="N258" s="261"/>
      <c r="O258" s="262">
        <v>0</v>
      </c>
      <c r="P258" s="260"/>
      <c r="Q258" s="1409"/>
      <c r="R258" s="1412"/>
      <c r="S258" s="1409"/>
      <c r="T258" s="1412"/>
      <c r="U258" s="1409"/>
      <c r="V258" s="1412"/>
      <c r="W258" s="1409"/>
      <c r="X258" s="1412"/>
      <c r="Y258" s="1409"/>
      <c r="Z258" s="1412"/>
      <c r="AA258" s="1409"/>
      <c r="AB258" s="1412"/>
      <c r="AC258" s="1409"/>
      <c r="AD258" s="1412"/>
      <c r="AE258" s="1409"/>
      <c r="AF258" s="1412"/>
      <c r="AG258" s="1409"/>
      <c r="AH258" s="1412"/>
      <c r="AI258" s="1409"/>
      <c r="AJ258" s="1412"/>
      <c r="AK258" s="1409"/>
      <c r="AL258" s="1412"/>
      <c r="AM258" s="1409"/>
      <c r="AN258" s="1412"/>
      <c r="AO258" s="1409"/>
      <c r="AP258" s="1412"/>
      <c r="AQ258" s="1409"/>
      <c r="AR258" s="1412"/>
      <c r="AS258" s="1409"/>
      <c r="AT258" s="1412"/>
      <c r="AU258" s="126"/>
      <c r="AV258" s="126"/>
    </row>
    <row r="259" spans="1:48" ht="14.85" customHeight="1" x14ac:dyDescent="0.25">
      <c r="A259" s="231"/>
      <c r="B259" s="1398"/>
      <c r="C259" s="1401"/>
      <c r="D259" s="1401"/>
      <c r="E259" s="1401"/>
      <c r="F259" s="1404"/>
      <c r="G259" s="1407"/>
      <c r="H259" s="1407"/>
      <c r="I259" s="259" t="s">
        <v>500</v>
      </c>
      <c r="J259" s="260"/>
      <c r="K259" s="260"/>
      <c r="L259" s="261"/>
      <c r="M259" s="261"/>
      <c r="N259" s="261"/>
      <c r="O259" s="262">
        <v>0</v>
      </c>
      <c r="P259" s="260"/>
      <c r="Q259" s="1410"/>
      <c r="R259" s="1413"/>
      <c r="S259" s="1410"/>
      <c r="T259" s="1413"/>
      <c r="U259" s="1410"/>
      <c r="V259" s="1413"/>
      <c r="W259" s="1410"/>
      <c r="X259" s="1413"/>
      <c r="Y259" s="1410"/>
      <c r="Z259" s="1413"/>
      <c r="AA259" s="1410"/>
      <c r="AB259" s="1413"/>
      <c r="AC259" s="1410"/>
      <c r="AD259" s="1413"/>
      <c r="AE259" s="1410"/>
      <c r="AF259" s="1413"/>
      <c r="AG259" s="1410"/>
      <c r="AH259" s="1413"/>
      <c r="AI259" s="1410"/>
      <c r="AJ259" s="1413"/>
      <c r="AK259" s="1410"/>
      <c r="AL259" s="1413"/>
      <c r="AM259" s="1410"/>
      <c r="AN259" s="1413"/>
      <c r="AO259" s="1410"/>
      <c r="AP259" s="1413"/>
      <c r="AQ259" s="1410"/>
      <c r="AR259" s="1413"/>
      <c r="AS259" s="1410"/>
      <c r="AT259" s="1413"/>
      <c r="AU259" s="126"/>
      <c r="AV259" s="126"/>
    </row>
    <row r="260" spans="1:48" ht="14.85" customHeight="1" x14ac:dyDescent="0.25">
      <c r="A260" s="231"/>
      <c r="B260" s="1396">
        <v>86</v>
      </c>
      <c r="C260" s="1399"/>
      <c r="D260" s="1399"/>
      <c r="E260" s="1399"/>
      <c r="F260" s="1402"/>
      <c r="G260" s="1405"/>
      <c r="H260" s="1405"/>
      <c r="I260" s="259" t="s">
        <v>498</v>
      </c>
      <c r="J260" s="260"/>
      <c r="K260" s="260"/>
      <c r="L260" s="261"/>
      <c r="M260" s="261"/>
      <c r="N260" s="261"/>
      <c r="O260" s="262">
        <v>0</v>
      </c>
      <c r="P260" s="260"/>
      <c r="Q260" s="1408"/>
      <c r="R260" s="1411"/>
      <c r="S260" s="1408"/>
      <c r="T260" s="1411"/>
      <c r="U260" s="1408"/>
      <c r="V260" s="1411"/>
      <c r="W260" s="1408"/>
      <c r="X260" s="1411"/>
      <c r="Y260" s="1408"/>
      <c r="Z260" s="1411"/>
      <c r="AA260" s="1408"/>
      <c r="AB260" s="1411"/>
      <c r="AC260" s="1408"/>
      <c r="AD260" s="1411"/>
      <c r="AE260" s="1408"/>
      <c r="AF260" s="1411"/>
      <c r="AG260" s="1408"/>
      <c r="AH260" s="1411"/>
      <c r="AI260" s="1408"/>
      <c r="AJ260" s="1411"/>
      <c r="AK260" s="1408"/>
      <c r="AL260" s="1411"/>
      <c r="AM260" s="1408"/>
      <c r="AN260" s="1411"/>
      <c r="AO260" s="1408"/>
      <c r="AP260" s="1411"/>
      <c r="AQ260" s="1408"/>
      <c r="AR260" s="1411"/>
      <c r="AS260" s="1408"/>
      <c r="AT260" s="1411"/>
      <c r="AU260" s="126"/>
      <c r="AV260" s="126"/>
    </row>
    <row r="261" spans="1:48" ht="14.85" customHeight="1" x14ac:dyDescent="0.25">
      <c r="A261" s="231"/>
      <c r="B261" s="1397"/>
      <c r="C261" s="1400"/>
      <c r="D261" s="1400"/>
      <c r="E261" s="1400"/>
      <c r="F261" s="1403"/>
      <c r="G261" s="1406"/>
      <c r="H261" s="1406"/>
      <c r="I261" s="259" t="s">
        <v>499</v>
      </c>
      <c r="J261" s="260"/>
      <c r="K261" s="260"/>
      <c r="L261" s="261"/>
      <c r="M261" s="261"/>
      <c r="N261" s="261"/>
      <c r="O261" s="262">
        <v>0</v>
      </c>
      <c r="P261" s="260"/>
      <c r="Q261" s="1409"/>
      <c r="R261" s="1412"/>
      <c r="S261" s="1409"/>
      <c r="T261" s="1412"/>
      <c r="U261" s="1409"/>
      <c r="V261" s="1412"/>
      <c r="W261" s="1409"/>
      <c r="X261" s="1412"/>
      <c r="Y261" s="1409"/>
      <c r="Z261" s="1412"/>
      <c r="AA261" s="1409"/>
      <c r="AB261" s="1412"/>
      <c r="AC261" s="1409"/>
      <c r="AD261" s="1412"/>
      <c r="AE261" s="1409"/>
      <c r="AF261" s="1412"/>
      <c r="AG261" s="1409"/>
      <c r="AH261" s="1412"/>
      <c r="AI261" s="1409"/>
      <c r="AJ261" s="1412"/>
      <c r="AK261" s="1409"/>
      <c r="AL261" s="1412"/>
      <c r="AM261" s="1409"/>
      <c r="AN261" s="1412"/>
      <c r="AO261" s="1409"/>
      <c r="AP261" s="1412"/>
      <c r="AQ261" s="1409"/>
      <c r="AR261" s="1412"/>
      <c r="AS261" s="1409"/>
      <c r="AT261" s="1412"/>
      <c r="AU261" s="126"/>
      <c r="AV261" s="126"/>
    </row>
    <row r="262" spans="1:48" ht="14.85" customHeight="1" x14ac:dyDescent="0.25">
      <c r="A262" s="231"/>
      <c r="B262" s="1398"/>
      <c r="C262" s="1401"/>
      <c r="D262" s="1401"/>
      <c r="E262" s="1401"/>
      <c r="F262" s="1404"/>
      <c r="G262" s="1407"/>
      <c r="H262" s="1407"/>
      <c r="I262" s="259" t="s">
        <v>500</v>
      </c>
      <c r="J262" s="260"/>
      <c r="K262" s="260"/>
      <c r="L262" s="261"/>
      <c r="M262" s="261"/>
      <c r="N262" s="261"/>
      <c r="O262" s="262">
        <v>0</v>
      </c>
      <c r="P262" s="260"/>
      <c r="Q262" s="1410"/>
      <c r="R262" s="1413"/>
      <c r="S262" s="1410"/>
      <c r="T262" s="1413"/>
      <c r="U262" s="1410"/>
      <c r="V262" s="1413"/>
      <c r="W262" s="1410"/>
      <c r="X262" s="1413"/>
      <c r="Y262" s="1410"/>
      <c r="Z262" s="1413"/>
      <c r="AA262" s="1410"/>
      <c r="AB262" s="1413"/>
      <c r="AC262" s="1410"/>
      <c r="AD262" s="1413"/>
      <c r="AE262" s="1410"/>
      <c r="AF262" s="1413"/>
      <c r="AG262" s="1410"/>
      <c r="AH262" s="1413"/>
      <c r="AI262" s="1410"/>
      <c r="AJ262" s="1413"/>
      <c r="AK262" s="1410"/>
      <c r="AL262" s="1413"/>
      <c r="AM262" s="1410"/>
      <c r="AN262" s="1413"/>
      <c r="AO262" s="1410"/>
      <c r="AP262" s="1413"/>
      <c r="AQ262" s="1410"/>
      <c r="AR262" s="1413"/>
      <c r="AS262" s="1410"/>
      <c r="AT262" s="1413"/>
      <c r="AU262" s="126"/>
      <c r="AV262" s="126"/>
    </row>
    <row r="263" spans="1:48" ht="14.85" customHeight="1" x14ac:dyDescent="0.25">
      <c r="A263" s="231"/>
      <c r="B263" s="1396">
        <v>87</v>
      </c>
      <c r="C263" s="1399"/>
      <c r="D263" s="1399"/>
      <c r="E263" s="1399"/>
      <c r="F263" s="1402"/>
      <c r="G263" s="1405"/>
      <c r="H263" s="1405"/>
      <c r="I263" s="259" t="s">
        <v>498</v>
      </c>
      <c r="J263" s="260"/>
      <c r="K263" s="260"/>
      <c r="L263" s="261"/>
      <c r="M263" s="261"/>
      <c r="N263" s="261"/>
      <c r="O263" s="262">
        <v>0</v>
      </c>
      <c r="P263" s="260"/>
      <c r="Q263" s="1408"/>
      <c r="R263" s="1411"/>
      <c r="S263" s="1408"/>
      <c r="T263" s="1411"/>
      <c r="U263" s="1408"/>
      <c r="V263" s="1411"/>
      <c r="W263" s="1408"/>
      <c r="X263" s="1411"/>
      <c r="Y263" s="1408"/>
      <c r="Z263" s="1411"/>
      <c r="AA263" s="1408"/>
      <c r="AB263" s="1411"/>
      <c r="AC263" s="1408"/>
      <c r="AD263" s="1411"/>
      <c r="AE263" s="1408"/>
      <c r="AF263" s="1411"/>
      <c r="AG263" s="1408"/>
      <c r="AH263" s="1411"/>
      <c r="AI263" s="1408"/>
      <c r="AJ263" s="1411"/>
      <c r="AK263" s="1408"/>
      <c r="AL263" s="1411"/>
      <c r="AM263" s="1408"/>
      <c r="AN263" s="1411"/>
      <c r="AO263" s="1408"/>
      <c r="AP263" s="1411"/>
      <c r="AQ263" s="1408"/>
      <c r="AR263" s="1411"/>
      <c r="AS263" s="1408"/>
      <c r="AT263" s="1411"/>
      <c r="AU263" s="126"/>
      <c r="AV263" s="126"/>
    </row>
    <row r="264" spans="1:48" ht="14.85" customHeight="1" x14ac:dyDescent="0.25">
      <c r="A264" s="231"/>
      <c r="B264" s="1397"/>
      <c r="C264" s="1400"/>
      <c r="D264" s="1400"/>
      <c r="E264" s="1400"/>
      <c r="F264" s="1403"/>
      <c r="G264" s="1406"/>
      <c r="H264" s="1406"/>
      <c r="I264" s="259" t="s">
        <v>499</v>
      </c>
      <c r="J264" s="260"/>
      <c r="K264" s="260"/>
      <c r="L264" s="261"/>
      <c r="M264" s="261"/>
      <c r="N264" s="261"/>
      <c r="O264" s="262">
        <v>0</v>
      </c>
      <c r="P264" s="260"/>
      <c r="Q264" s="1409"/>
      <c r="R264" s="1412"/>
      <c r="S264" s="1409"/>
      <c r="T264" s="1412"/>
      <c r="U264" s="1409"/>
      <c r="V264" s="1412"/>
      <c r="W264" s="1409"/>
      <c r="X264" s="1412"/>
      <c r="Y264" s="1409"/>
      <c r="Z264" s="1412"/>
      <c r="AA264" s="1409"/>
      <c r="AB264" s="1412"/>
      <c r="AC264" s="1409"/>
      <c r="AD264" s="1412"/>
      <c r="AE264" s="1409"/>
      <c r="AF264" s="1412"/>
      <c r="AG264" s="1409"/>
      <c r="AH264" s="1412"/>
      <c r="AI264" s="1409"/>
      <c r="AJ264" s="1412"/>
      <c r="AK264" s="1409"/>
      <c r="AL264" s="1412"/>
      <c r="AM264" s="1409"/>
      <c r="AN264" s="1412"/>
      <c r="AO264" s="1409"/>
      <c r="AP264" s="1412"/>
      <c r="AQ264" s="1409"/>
      <c r="AR264" s="1412"/>
      <c r="AS264" s="1409"/>
      <c r="AT264" s="1412"/>
      <c r="AU264" s="126"/>
      <c r="AV264" s="126"/>
    </row>
    <row r="265" spans="1:48" ht="14.85" customHeight="1" x14ac:dyDescent="0.25">
      <c r="A265" s="231"/>
      <c r="B265" s="1398"/>
      <c r="C265" s="1401"/>
      <c r="D265" s="1401"/>
      <c r="E265" s="1401"/>
      <c r="F265" s="1404"/>
      <c r="G265" s="1407"/>
      <c r="H265" s="1407"/>
      <c r="I265" s="259" t="s">
        <v>500</v>
      </c>
      <c r="J265" s="260"/>
      <c r="K265" s="260"/>
      <c r="L265" s="261"/>
      <c r="M265" s="261"/>
      <c r="N265" s="261"/>
      <c r="O265" s="262">
        <v>0</v>
      </c>
      <c r="P265" s="260"/>
      <c r="Q265" s="1410"/>
      <c r="R265" s="1413"/>
      <c r="S265" s="1410"/>
      <c r="T265" s="1413"/>
      <c r="U265" s="1410"/>
      <c r="V265" s="1413"/>
      <c r="W265" s="1410"/>
      <c r="X265" s="1413"/>
      <c r="Y265" s="1410"/>
      <c r="Z265" s="1413"/>
      <c r="AA265" s="1410"/>
      <c r="AB265" s="1413"/>
      <c r="AC265" s="1410"/>
      <c r="AD265" s="1413"/>
      <c r="AE265" s="1410"/>
      <c r="AF265" s="1413"/>
      <c r="AG265" s="1410"/>
      <c r="AH265" s="1413"/>
      <c r="AI265" s="1410"/>
      <c r="AJ265" s="1413"/>
      <c r="AK265" s="1410"/>
      <c r="AL265" s="1413"/>
      <c r="AM265" s="1410"/>
      <c r="AN265" s="1413"/>
      <c r="AO265" s="1410"/>
      <c r="AP265" s="1413"/>
      <c r="AQ265" s="1410"/>
      <c r="AR265" s="1413"/>
      <c r="AS265" s="1410"/>
      <c r="AT265" s="1413"/>
      <c r="AU265" s="126"/>
      <c r="AV265" s="126"/>
    </row>
    <row r="266" spans="1:48" ht="14.85" customHeight="1" x14ac:dyDescent="0.25">
      <c r="A266" s="231"/>
      <c r="B266" s="1396">
        <v>88</v>
      </c>
      <c r="C266" s="1399"/>
      <c r="D266" s="1399"/>
      <c r="E266" s="1399"/>
      <c r="F266" s="1402"/>
      <c r="G266" s="1405"/>
      <c r="H266" s="1405"/>
      <c r="I266" s="259" t="s">
        <v>498</v>
      </c>
      <c r="J266" s="260"/>
      <c r="K266" s="260"/>
      <c r="L266" s="261"/>
      <c r="M266" s="261"/>
      <c r="N266" s="261"/>
      <c r="O266" s="262">
        <v>0</v>
      </c>
      <c r="P266" s="260"/>
      <c r="Q266" s="1408"/>
      <c r="R266" s="1411"/>
      <c r="S266" s="1408"/>
      <c r="T266" s="1411"/>
      <c r="U266" s="1408"/>
      <c r="V266" s="1411"/>
      <c r="W266" s="1408"/>
      <c r="X266" s="1411"/>
      <c r="Y266" s="1408"/>
      <c r="Z266" s="1411"/>
      <c r="AA266" s="1408"/>
      <c r="AB266" s="1411"/>
      <c r="AC266" s="1408"/>
      <c r="AD266" s="1411"/>
      <c r="AE266" s="1408"/>
      <c r="AF266" s="1411"/>
      <c r="AG266" s="1408"/>
      <c r="AH266" s="1411"/>
      <c r="AI266" s="1408"/>
      <c r="AJ266" s="1411"/>
      <c r="AK266" s="1408"/>
      <c r="AL266" s="1411"/>
      <c r="AM266" s="1408"/>
      <c r="AN266" s="1411"/>
      <c r="AO266" s="1408"/>
      <c r="AP266" s="1411"/>
      <c r="AQ266" s="1408"/>
      <c r="AR266" s="1411"/>
      <c r="AS266" s="1408"/>
      <c r="AT266" s="1411"/>
      <c r="AU266" s="126"/>
      <c r="AV266" s="126"/>
    </row>
    <row r="267" spans="1:48" ht="14.85" customHeight="1" x14ac:dyDescent="0.25">
      <c r="A267" s="231"/>
      <c r="B267" s="1397"/>
      <c r="C267" s="1400"/>
      <c r="D267" s="1400"/>
      <c r="E267" s="1400"/>
      <c r="F267" s="1403"/>
      <c r="G267" s="1406"/>
      <c r="H267" s="1406"/>
      <c r="I267" s="259" t="s">
        <v>499</v>
      </c>
      <c r="J267" s="260"/>
      <c r="K267" s="260"/>
      <c r="L267" s="261"/>
      <c r="M267" s="261"/>
      <c r="N267" s="261"/>
      <c r="O267" s="262">
        <v>0</v>
      </c>
      <c r="P267" s="260"/>
      <c r="Q267" s="1409"/>
      <c r="R267" s="1412"/>
      <c r="S267" s="1409"/>
      <c r="T267" s="1412"/>
      <c r="U267" s="1409"/>
      <c r="V267" s="1412"/>
      <c r="W267" s="1409"/>
      <c r="X267" s="1412"/>
      <c r="Y267" s="1409"/>
      <c r="Z267" s="1412"/>
      <c r="AA267" s="1409"/>
      <c r="AB267" s="1412"/>
      <c r="AC267" s="1409"/>
      <c r="AD267" s="1412"/>
      <c r="AE267" s="1409"/>
      <c r="AF267" s="1412"/>
      <c r="AG267" s="1409"/>
      <c r="AH267" s="1412"/>
      <c r="AI267" s="1409"/>
      <c r="AJ267" s="1412"/>
      <c r="AK267" s="1409"/>
      <c r="AL267" s="1412"/>
      <c r="AM267" s="1409"/>
      <c r="AN267" s="1412"/>
      <c r="AO267" s="1409"/>
      <c r="AP267" s="1412"/>
      <c r="AQ267" s="1409"/>
      <c r="AR267" s="1412"/>
      <c r="AS267" s="1409"/>
      <c r="AT267" s="1412"/>
      <c r="AU267" s="126"/>
      <c r="AV267" s="126"/>
    </row>
    <row r="268" spans="1:48" ht="14.85" customHeight="1" x14ac:dyDescent="0.25">
      <c r="A268" s="231"/>
      <c r="B268" s="1398"/>
      <c r="C268" s="1401"/>
      <c r="D268" s="1401"/>
      <c r="E268" s="1401"/>
      <c r="F268" s="1404"/>
      <c r="G268" s="1407"/>
      <c r="H268" s="1407"/>
      <c r="I268" s="259" t="s">
        <v>500</v>
      </c>
      <c r="J268" s="260"/>
      <c r="K268" s="260"/>
      <c r="L268" s="261"/>
      <c r="M268" s="261"/>
      <c r="N268" s="261"/>
      <c r="O268" s="262">
        <v>0</v>
      </c>
      <c r="P268" s="260"/>
      <c r="Q268" s="1410"/>
      <c r="R268" s="1413"/>
      <c r="S268" s="1410"/>
      <c r="T268" s="1413"/>
      <c r="U268" s="1410"/>
      <c r="V268" s="1413"/>
      <c r="W268" s="1410"/>
      <c r="X268" s="1413"/>
      <c r="Y268" s="1410"/>
      <c r="Z268" s="1413"/>
      <c r="AA268" s="1410"/>
      <c r="AB268" s="1413"/>
      <c r="AC268" s="1410"/>
      <c r="AD268" s="1413"/>
      <c r="AE268" s="1410"/>
      <c r="AF268" s="1413"/>
      <c r="AG268" s="1410"/>
      <c r="AH268" s="1413"/>
      <c r="AI268" s="1410"/>
      <c r="AJ268" s="1413"/>
      <c r="AK268" s="1410"/>
      <c r="AL268" s="1413"/>
      <c r="AM268" s="1410"/>
      <c r="AN268" s="1413"/>
      <c r="AO268" s="1410"/>
      <c r="AP268" s="1413"/>
      <c r="AQ268" s="1410"/>
      <c r="AR268" s="1413"/>
      <c r="AS268" s="1410"/>
      <c r="AT268" s="1413"/>
      <c r="AU268" s="126"/>
      <c r="AV268" s="126"/>
    </row>
    <row r="269" spans="1:48" ht="14.85" customHeight="1" x14ac:dyDescent="0.25">
      <c r="A269" s="231"/>
      <c r="B269" s="1396">
        <v>89</v>
      </c>
      <c r="C269" s="1399"/>
      <c r="D269" s="1399"/>
      <c r="E269" s="1399"/>
      <c r="F269" s="1402"/>
      <c r="G269" s="1405"/>
      <c r="H269" s="1405"/>
      <c r="I269" s="259" t="s">
        <v>498</v>
      </c>
      <c r="J269" s="260"/>
      <c r="K269" s="260"/>
      <c r="L269" s="261"/>
      <c r="M269" s="261"/>
      <c r="N269" s="261"/>
      <c r="O269" s="262">
        <v>0</v>
      </c>
      <c r="P269" s="260"/>
      <c r="Q269" s="1408"/>
      <c r="R269" s="1411"/>
      <c r="S269" s="1408"/>
      <c r="T269" s="1411"/>
      <c r="U269" s="1408"/>
      <c r="V269" s="1411"/>
      <c r="W269" s="1408"/>
      <c r="X269" s="1411"/>
      <c r="Y269" s="1408"/>
      <c r="Z269" s="1411"/>
      <c r="AA269" s="1408"/>
      <c r="AB269" s="1411"/>
      <c r="AC269" s="1408"/>
      <c r="AD269" s="1411"/>
      <c r="AE269" s="1408"/>
      <c r="AF269" s="1411"/>
      <c r="AG269" s="1408"/>
      <c r="AH269" s="1411"/>
      <c r="AI269" s="1408"/>
      <c r="AJ269" s="1411"/>
      <c r="AK269" s="1408"/>
      <c r="AL269" s="1411"/>
      <c r="AM269" s="1408"/>
      <c r="AN269" s="1411"/>
      <c r="AO269" s="1408"/>
      <c r="AP269" s="1411"/>
      <c r="AQ269" s="1408"/>
      <c r="AR269" s="1411"/>
      <c r="AS269" s="1408"/>
      <c r="AT269" s="1411"/>
      <c r="AU269" s="126"/>
      <c r="AV269" s="126"/>
    </row>
    <row r="270" spans="1:48" ht="14.85" customHeight="1" x14ac:dyDescent="0.25">
      <c r="A270" s="231"/>
      <c r="B270" s="1397"/>
      <c r="C270" s="1400"/>
      <c r="D270" s="1400"/>
      <c r="E270" s="1400"/>
      <c r="F270" s="1403"/>
      <c r="G270" s="1406"/>
      <c r="H270" s="1406"/>
      <c r="I270" s="259" t="s">
        <v>499</v>
      </c>
      <c r="J270" s="260"/>
      <c r="K270" s="260"/>
      <c r="L270" s="261"/>
      <c r="M270" s="261"/>
      <c r="N270" s="261"/>
      <c r="O270" s="262">
        <v>0</v>
      </c>
      <c r="P270" s="260"/>
      <c r="Q270" s="1409"/>
      <c r="R270" s="1412"/>
      <c r="S270" s="1409"/>
      <c r="T270" s="1412"/>
      <c r="U270" s="1409"/>
      <c r="V270" s="1412"/>
      <c r="W270" s="1409"/>
      <c r="X270" s="1412"/>
      <c r="Y270" s="1409"/>
      <c r="Z270" s="1412"/>
      <c r="AA270" s="1409"/>
      <c r="AB270" s="1412"/>
      <c r="AC270" s="1409"/>
      <c r="AD270" s="1412"/>
      <c r="AE270" s="1409"/>
      <c r="AF270" s="1412"/>
      <c r="AG270" s="1409"/>
      <c r="AH270" s="1412"/>
      <c r="AI270" s="1409"/>
      <c r="AJ270" s="1412"/>
      <c r="AK270" s="1409"/>
      <c r="AL270" s="1412"/>
      <c r="AM270" s="1409"/>
      <c r="AN270" s="1412"/>
      <c r="AO270" s="1409"/>
      <c r="AP270" s="1412"/>
      <c r="AQ270" s="1409"/>
      <c r="AR270" s="1412"/>
      <c r="AS270" s="1409"/>
      <c r="AT270" s="1412"/>
      <c r="AU270" s="126"/>
      <c r="AV270" s="126"/>
    </row>
    <row r="271" spans="1:48" ht="14.85" customHeight="1" x14ac:dyDescent="0.25">
      <c r="A271" s="231"/>
      <c r="B271" s="1398"/>
      <c r="C271" s="1401"/>
      <c r="D271" s="1401"/>
      <c r="E271" s="1401"/>
      <c r="F271" s="1404"/>
      <c r="G271" s="1407"/>
      <c r="H271" s="1407"/>
      <c r="I271" s="259" t="s">
        <v>500</v>
      </c>
      <c r="J271" s="260"/>
      <c r="K271" s="260"/>
      <c r="L271" s="261"/>
      <c r="M271" s="261"/>
      <c r="N271" s="261"/>
      <c r="O271" s="262">
        <v>0</v>
      </c>
      <c r="P271" s="260"/>
      <c r="Q271" s="1410"/>
      <c r="R271" s="1413"/>
      <c r="S271" s="1410"/>
      <c r="T271" s="1413"/>
      <c r="U271" s="1410"/>
      <c r="V271" s="1413"/>
      <c r="W271" s="1410"/>
      <c r="X271" s="1413"/>
      <c r="Y271" s="1410"/>
      <c r="Z271" s="1413"/>
      <c r="AA271" s="1410"/>
      <c r="AB271" s="1413"/>
      <c r="AC271" s="1410"/>
      <c r="AD271" s="1413"/>
      <c r="AE271" s="1410"/>
      <c r="AF271" s="1413"/>
      <c r="AG271" s="1410"/>
      <c r="AH271" s="1413"/>
      <c r="AI271" s="1410"/>
      <c r="AJ271" s="1413"/>
      <c r="AK271" s="1410"/>
      <c r="AL271" s="1413"/>
      <c r="AM271" s="1410"/>
      <c r="AN271" s="1413"/>
      <c r="AO271" s="1410"/>
      <c r="AP271" s="1413"/>
      <c r="AQ271" s="1410"/>
      <c r="AR271" s="1413"/>
      <c r="AS271" s="1410"/>
      <c r="AT271" s="1413"/>
      <c r="AU271" s="126"/>
      <c r="AV271" s="126"/>
    </row>
    <row r="272" spans="1:48" ht="14.85" customHeight="1" x14ac:dyDescent="0.25">
      <c r="A272" s="231"/>
      <c r="B272" s="1396">
        <v>90</v>
      </c>
      <c r="C272" s="1399"/>
      <c r="D272" s="1399"/>
      <c r="E272" s="1399"/>
      <c r="F272" s="1402"/>
      <c r="G272" s="1405"/>
      <c r="H272" s="1405"/>
      <c r="I272" s="259" t="s">
        <v>498</v>
      </c>
      <c r="J272" s="260"/>
      <c r="K272" s="260"/>
      <c r="L272" s="261"/>
      <c r="M272" s="261"/>
      <c r="N272" s="261"/>
      <c r="O272" s="262">
        <v>0</v>
      </c>
      <c r="P272" s="260"/>
      <c r="Q272" s="1408"/>
      <c r="R272" s="1411"/>
      <c r="S272" s="1408"/>
      <c r="T272" s="1411"/>
      <c r="U272" s="1408"/>
      <c r="V272" s="1411"/>
      <c r="W272" s="1408"/>
      <c r="X272" s="1411"/>
      <c r="Y272" s="1408"/>
      <c r="Z272" s="1411"/>
      <c r="AA272" s="1408"/>
      <c r="AB272" s="1411"/>
      <c r="AC272" s="1408"/>
      <c r="AD272" s="1411"/>
      <c r="AE272" s="1408"/>
      <c r="AF272" s="1411"/>
      <c r="AG272" s="1408"/>
      <c r="AH272" s="1411"/>
      <c r="AI272" s="1408"/>
      <c r="AJ272" s="1411"/>
      <c r="AK272" s="1408"/>
      <c r="AL272" s="1411"/>
      <c r="AM272" s="1408"/>
      <c r="AN272" s="1411"/>
      <c r="AO272" s="1408"/>
      <c r="AP272" s="1411"/>
      <c r="AQ272" s="1408"/>
      <c r="AR272" s="1411"/>
      <c r="AS272" s="1408"/>
      <c r="AT272" s="1411"/>
      <c r="AU272" s="126"/>
      <c r="AV272" s="126"/>
    </row>
    <row r="273" spans="1:48" ht="14.85" customHeight="1" x14ac:dyDescent="0.25">
      <c r="A273" s="231"/>
      <c r="B273" s="1397"/>
      <c r="C273" s="1400"/>
      <c r="D273" s="1400"/>
      <c r="E273" s="1400"/>
      <c r="F273" s="1403"/>
      <c r="G273" s="1406"/>
      <c r="H273" s="1406"/>
      <c r="I273" s="259" t="s">
        <v>499</v>
      </c>
      <c r="J273" s="260"/>
      <c r="K273" s="260"/>
      <c r="L273" s="261"/>
      <c r="M273" s="261"/>
      <c r="N273" s="261"/>
      <c r="O273" s="262">
        <v>0</v>
      </c>
      <c r="P273" s="260"/>
      <c r="Q273" s="1409"/>
      <c r="R273" s="1412"/>
      <c r="S273" s="1409"/>
      <c r="T273" s="1412"/>
      <c r="U273" s="1409"/>
      <c r="V273" s="1412"/>
      <c r="W273" s="1409"/>
      <c r="X273" s="1412"/>
      <c r="Y273" s="1409"/>
      <c r="Z273" s="1412"/>
      <c r="AA273" s="1409"/>
      <c r="AB273" s="1412"/>
      <c r="AC273" s="1409"/>
      <c r="AD273" s="1412"/>
      <c r="AE273" s="1409"/>
      <c r="AF273" s="1412"/>
      <c r="AG273" s="1409"/>
      <c r="AH273" s="1412"/>
      <c r="AI273" s="1409"/>
      <c r="AJ273" s="1412"/>
      <c r="AK273" s="1409"/>
      <c r="AL273" s="1412"/>
      <c r="AM273" s="1409"/>
      <c r="AN273" s="1412"/>
      <c r="AO273" s="1409"/>
      <c r="AP273" s="1412"/>
      <c r="AQ273" s="1409"/>
      <c r="AR273" s="1412"/>
      <c r="AS273" s="1409"/>
      <c r="AT273" s="1412"/>
      <c r="AU273" s="126"/>
      <c r="AV273" s="126"/>
    </row>
    <row r="274" spans="1:48" ht="14.85" customHeight="1" x14ac:dyDescent="0.25">
      <c r="A274" s="231"/>
      <c r="B274" s="1398"/>
      <c r="C274" s="1401"/>
      <c r="D274" s="1401"/>
      <c r="E274" s="1401"/>
      <c r="F274" s="1404"/>
      <c r="G274" s="1407"/>
      <c r="H274" s="1407"/>
      <c r="I274" s="259" t="s">
        <v>500</v>
      </c>
      <c r="J274" s="260"/>
      <c r="K274" s="260"/>
      <c r="L274" s="261"/>
      <c r="M274" s="261"/>
      <c r="N274" s="261"/>
      <c r="O274" s="262">
        <v>0</v>
      </c>
      <c r="P274" s="260"/>
      <c r="Q274" s="1410"/>
      <c r="R274" s="1413"/>
      <c r="S274" s="1410"/>
      <c r="T274" s="1413"/>
      <c r="U274" s="1410"/>
      <c r="V274" s="1413"/>
      <c r="W274" s="1410"/>
      <c r="X274" s="1413"/>
      <c r="Y274" s="1410"/>
      <c r="Z274" s="1413"/>
      <c r="AA274" s="1410"/>
      <c r="AB274" s="1413"/>
      <c r="AC274" s="1410"/>
      <c r="AD274" s="1413"/>
      <c r="AE274" s="1410"/>
      <c r="AF274" s="1413"/>
      <c r="AG274" s="1410"/>
      <c r="AH274" s="1413"/>
      <c r="AI274" s="1410"/>
      <c r="AJ274" s="1413"/>
      <c r="AK274" s="1410"/>
      <c r="AL274" s="1413"/>
      <c r="AM274" s="1410"/>
      <c r="AN274" s="1413"/>
      <c r="AO274" s="1410"/>
      <c r="AP274" s="1413"/>
      <c r="AQ274" s="1410"/>
      <c r="AR274" s="1413"/>
      <c r="AS274" s="1410"/>
      <c r="AT274" s="1413"/>
      <c r="AU274" s="126"/>
      <c r="AV274" s="126"/>
    </row>
    <row r="275" spans="1:48" ht="14.85" customHeight="1" x14ac:dyDescent="0.25">
      <c r="A275" s="231"/>
      <c r="B275" s="1396">
        <v>91</v>
      </c>
      <c r="C275" s="1399"/>
      <c r="D275" s="1399"/>
      <c r="E275" s="1399"/>
      <c r="F275" s="1402"/>
      <c r="G275" s="1405"/>
      <c r="H275" s="1405"/>
      <c r="I275" s="259" t="s">
        <v>498</v>
      </c>
      <c r="J275" s="260"/>
      <c r="K275" s="260"/>
      <c r="L275" s="261"/>
      <c r="M275" s="261"/>
      <c r="N275" s="261"/>
      <c r="O275" s="262">
        <v>0</v>
      </c>
      <c r="P275" s="260"/>
      <c r="Q275" s="1408"/>
      <c r="R275" s="1411"/>
      <c r="S275" s="1408"/>
      <c r="T275" s="1411"/>
      <c r="U275" s="1408"/>
      <c r="V275" s="1411"/>
      <c r="W275" s="1408"/>
      <c r="X275" s="1411"/>
      <c r="Y275" s="1408"/>
      <c r="Z275" s="1411"/>
      <c r="AA275" s="1408"/>
      <c r="AB275" s="1411"/>
      <c r="AC275" s="1408"/>
      <c r="AD275" s="1411"/>
      <c r="AE275" s="1408"/>
      <c r="AF275" s="1411"/>
      <c r="AG275" s="1408"/>
      <c r="AH275" s="1411"/>
      <c r="AI275" s="1408"/>
      <c r="AJ275" s="1411"/>
      <c r="AK275" s="1408"/>
      <c r="AL275" s="1411"/>
      <c r="AM275" s="1408"/>
      <c r="AN275" s="1411"/>
      <c r="AO275" s="1408"/>
      <c r="AP275" s="1411"/>
      <c r="AQ275" s="1408"/>
      <c r="AR275" s="1411"/>
      <c r="AS275" s="1408"/>
      <c r="AT275" s="1411"/>
      <c r="AU275" s="126"/>
      <c r="AV275" s="126"/>
    </row>
    <row r="276" spans="1:48" ht="14.85" customHeight="1" x14ac:dyDescent="0.25">
      <c r="A276" s="231"/>
      <c r="B276" s="1397"/>
      <c r="C276" s="1400"/>
      <c r="D276" s="1400"/>
      <c r="E276" s="1400"/>
      <c r="F276" s="1403"/>
      <c r="G276" s="1406"/>
      <c r="H276" s="1406"/>
      <c r="I276" s="259" t="s">
        <v>499</v>
      </c>
      <c r="J276" s="260"/>
      <c r="K276" s="260"/>
      <c r="L276" s="261"/>
      <c r="M276" s="261"/>
      <c r="N276" s="261"/>
      <c r="O276" s="262">
        <v>0</v>
      </c>
      <c r="P276" s="260"/>
      <c r="Q276" s="1409"/>
      <c r="R276" s="1412"/>
      <c r="S276" s="1409"/>
      <c r="T276" s="1412"/>
      <c r="U276" s="1409"/>
      <c r="V276" s="1412"/>
      <c r="W276" s="1409"/>
      <c r="X276" s="1412"/>
      <c r="Y276" s="1409"/>
      <c r="Z276" s="1412"/>
      <c r="AA276" s="1409"/>
      <c r="AB276" s="1412"/>
      <c r="AC276" s="1409"/>
      <c r="AD276" s="1412"/>
      <c r="AE276" s="1409"/>
      <c r="AF276" s="1412"/>
      <c r="AG276" s="1409"/>
      <c r="AH276" s="1412"/>
      <c r="AI276" s="1409"/>
      <c r="AJ276" s="1412"/>
      <c r="AK276" s="1409"/>
      <c r="AL276" s="1412"/>
      <c r="AM276" s="1409"/>
      <c r="AN276" s="1412"/>
      <c r="AO276" s="1409"/>
      <c r="AP276" s="1412"/>
      <c r="AQ276" s="1409"/>
      <c r="AR276" s="1412"/>
      <c r="AS276" s="1409"/>
      <c r="AT276" s="1412"/>
      <c r="AU276" s="126"/>
      <c r="AV276" s="126"/>
    </row>
    <row r="277" spans="1:48" ht="14.85" customHeight="1" x14ac:dyDescent="0.25">
      <c r="A277" s="231"/>
      <c r="B277" s="1398"/>
      <c r="C277" s="1401"/>
      <c r="D277" s="1401"/>
      <c r="E277" s="1401"/>
      <c r="F277" s="1404"/>
      <c r="G277" s="1407"/>
      <c r="H277" s="1407"/>
      <c r="I277" s="259" t="s">
        <v>500</v>
      </c>
      <c r="J277" s="260"/>
      <c r="K277" s="260"/>
      <c r="L277" s="261"/>
      <c r="M277" s="261"/>
      <c r="N277" s="261"/>
      <c r="O277" s="262">
        <v>0</v>
      </c>
      <c r="P277" s="260"/>
      <c r="Q277" s="1410"/>
      <c r="R277" s="1413"/>
      <c r="S277" s="1410"/>
      <c r="T277" s="1413"/>
      <c r="U277" s="1410"/>
      <c r="V277" s="1413"/>
      <c r="W277" s="1410"/>
      <c r="X277" s="1413"/>
      <c r="Y277" s="1410"/>
      <c r="Z277" s="1413"/>
      <c r="AA277" s="1410"/>
      <c r="AB277" s="1413"/>
      <c r="AC277" s="1410"/>
      <c r="AD277" s="1413"/>
      <c r="AE277" s="1410"/>
      <c r="AF277" s="1413"/>
      <c r="AG277" s="1410"/>
      <c r="AH277" s="1413"/>
      <c r="AI277" s="1410"/>
      <c r="AJ277" s="1413"/>
      <c r="AK277" s="1410"/>
      <c r="AL277" s="1413"/>
      <c r="AM277" s="1410"/>
      <c r="AN277" s="1413"/>
      <c r="AO277" s="1410"/>
      <c r="AP277" s="1413"/>
      <c r="AQ277" s="1410"/>
      <c r="AR277" s="1413"/>
      <c r="AS277" s="1410"/>
      <c r="AT277" s="1413"/>
      <c r="AU277" s="126"/>
      <c r="AV277" s="126"/>
    </row>
    <row r="278" spans="1:48" ht="14.85" customHeight="1" x14ac:dyDescent="0.25">
      <c r="A278" s="231"/>
      <c r="B278" s="1396">
        <v>92</v>
      </c>
      <c r="C278" s="1399"/>
      <c r="D278" s="1399"/>
      <c r="E278" s="1399"/>
      <c r="F278" s="1402"/>
      <c r="G278" s="1405"/>
      <c r="H278" s="1405"/>
      <c r="I278" s="259" t="s">
        <v>498</v>
      </c>
      <c r="J278" s="260"/>
      <c r="K278" s="260"/>
      <c r="L278" s="261"/>
      <c r="M278" s="261"/>
      <c r="N278" s="261"/>
      <c r="O278" s="262">
        <v>0</v>
      </c>
      <c r="P278" s="260"/>
      <c r="Q278" s="1408"/>
      <c r="R278" s="1411"/>
      <c r="S278" s="1408"/>
      <c r="T278" s="1411"/>
      <c r="U278" s="1408"/>
      <c r="V278" s="1411"/>
      <c r="W278" s="1408"/>
      <c r="X278" s="1411"/>
      <c r="Y278" s="1408"/>
      <c r="Z278" s="1411"/>
      <c r="AA278" s="1408"/>
      <c r="AB278" s="1411"/>
      <c r="AC278" s="1408"/>
      <c r="AD278" s="1411"/>
      <c r="AE278" s="1408"/>
      <c r="AF278" s="1411"/>
      <c r="AG278" s="1408"/>
      <c r="AH278" s="1411"/>
      <c r="AI278" s="1408"/>
      <c r="AJ278" s="1411"/>
      <c r="AK278" s="1408"/>
      <c r="AL278" s="1411"/>
      <c r="AM278" s="1408"/>
      <c r="AN278" s="1411"/>
      <c r="AO278" s="1408"/>
      <c r="AP278" s="1411"/>
      <c r="AQ278" s="1408"/>
      <c r="AR278" s="1411"/>
      <c r="AS278" s="1408"/>
      <c r="AT278" s="1411"/>
      <c r="AU278" s="126"/>
      <c r="AV278" s="126"/>
    </row>
    <row r="279" spans="1:48" ht="14.85" customHeight="1" x14ac:dyDescent="0.25">
      <c r="A279" s="231"/>
      <c r="B279" s="1397"/>
      <c r="C279" s="1400"/>
      <c r="D279" s="1400"/>
      <c r="E279" s="1400"/>
      <c r="F279" s="1403"/>
      <c r="G279" s="1406"/>
      <c r="H279" s="1406"/>
      <c r="I279" s="259" t="s">
        <v>499</v>
      </c>
      <c r="J279" s="260"/>
      <c r="K279" s="260"/>
      <c r="L279" s="261"/>
      <c r="M279" s="261"/>
      <c r="N279" s="261"/>
      <c r="O279" s="262">
        <v>0</v>
      </c>
      <c r="P279" s="260"/>
      <c r="Q279" s="1409"/>
      <c r="R279" s="1412"/>
      <c r="S279" s="1409"/>
      <c r="T279" s="1412"/>
      <c r="U279" s="1409"/>
      <c r="V279" s="1412"/>
      <c r="W279" s="1409"/>
      <c r="X279" s="1412"/>
      <c r="Y279" s="1409"/>
      <c r="Z279" s="1412"/>
      <c r="AA279" s="1409"/>
      <c r="AB279" s="1412"/>
      <c r="AC279" s="1409"/>
      <c r="AD279" s="1412"/>
      <c r="AE279" s="1409"/>
      <c r="AF279" s="1412"/>
      <c r="AG279" s="1409"/>
      <c r="AH279" s="1412"/>
      <c r="AI279" s="1409"/>
      <c r="AJ279" s="1412"/>
      <c r="AK279" s="1409"/>
      <c r="AL279" s="1412"/>
      <c r="AM279" s="1409"/>
      <c r="AN279" s="1412"/>
      <c r="AO279" s="1409"/>
      <c r="AP279" s="1412"/>
      <c r="AQ279" s="1409"/>
      <c r="AR279" s="1412"/>
      <c r="AS279" s="1409"/>
      <c r="AT279" s="1412"/>
      <c r="AU279" s="126"/>
      <c r="AV279" s="126"/>
    </row>
    <row r="280" spans="1:48" ht="14.85" customHeight="1" x14ac:dyDescent="0.25">
      <c r="A280" s="231"/>
      <c r="B280" s="1398"/>
      <c r="C280" s="1401"/>
      <c r="D280" s="1401"/>
      <c r="E280" s="1401"/>
      <c r="F280" s="1404"/>
      <c r="G280" s="1407"/>
      <c r="H280" s="1407"/>
      <c r="I280" s="259" t="s">
        <v>500</v>
      </c>
      <c r="J280" s="260"/>
      <c r="K280" s="260"/>
      <c r="L280" s="261"/>
      <c r="M280" s="261"/>
      <c r="N280" s="261"/>
      <c r="O280" s="262">
        <v>0</v>
      </c>
      <c r="P280" s="260"/>
      <c r="Q280" s="1410"/>
      <c r="R280" s="1413"/>
      <c r="S280" s="1410"/>
      <c r="T280" s="1413"/>
      <c r="U280" s="1410"/>
      <c r="V280" s="1413"/>
      <c r="W280" s="1410"/>
      <c r="X280" s="1413"/>
      <c r="Y280" s="1410"/>
      <c r="Z280" s="1413"/>
      <c r="AA280" s="1410"/>
      <c r="AB280" s="1413"/>
      <c r="AC280" s="1410"/>
      <c r="AD280" s="1413"/>
      <c r="AE280" s="1410"/>
      <c r="AF280" s="1413"/>
      <c r="AG280" s="1410"/>
      <c r="AH280" s="1413"/>
      <c r="AI280" s="1410"/>
      <c r="AJ280" s="1413"/>
      <c r="AK280" s="1410"/>
      <c r="AL280" s="1413"/>
      <c r="AM280" s="1410"/>
      <c r="AN280" s="1413"/>
      <c r="AO280" s="1410"/>
      <c r="AP280" s="1413"/>
      <c r="AQ280" s="1410"/>
      <c r="AR280" s="1413"/>
      <c r="AS280" s="1410"/>
      <c r="AT280" s="1413"/>
      <c r="AU280" s="126"/>
      <c r="AV280" s="126"/>
    </row>
    <row r="281" spans="1:48" ht="14.85" customHeight="1" x14ac:dyDescent="0.25">
      <c r="A281" s="231"/>
      <c r="B281" s="1396">
        <v>93</v>
      </c>
      <c r="C281" s="1399"/>
      <c r="D281" s="1399"/>
      <c r="E281" s="1399"/>
      <c r="F281" s="1402"/>
      <c r="G281" s="1405"/>
      <c r="H281" s="1405"/>
      <c r="I281" s="259" t="s">
        <v>498</v>
      </c>
      <c r="J281" s="260"/>
      <c r="K281" s="260"/>
      <c r="L281" s="261"/>
      <c r="M281" s="261"/>
      <c r="N281" s="261"/>
      <c r="O281" s="262">
        <v>0</v>
      </c>
      <c r="P281" s="260"/>
      <c r="Q281" s="1408"/>
      <c r="R281" s="1411"/>
      <c r="S281" s="1408"/>
      <c r="T281" s="1411"/>
      <c r="U281" s="1408"/>
      <c r="V281" s="1411"/>
      <c r="W281" s="1408"/>
      <c r="X281" s="1411"/>
      <c r="Y281" s="1408"/>
      <c r="Z281" s="1411"/>
      <c r="AA281" s="1408"/>
      <c r="AB281" s="1411"/>
      <c r="AC281" s="1408"/>
      <c r="AD281" s="1411"/>
      <c r="AE281" s="1408"/>
      <c r="AF281" s="1411"/>
      <c r="AG281" s="1408"/>
      <c r="AH281" s="1411"/>
      <c r="AI281" s="1408"/>
      <c r="AJ281" s="1411"/>
      <c r="AK281" s="1408"/>
      <c r="AL281" s="1411"/>
      <c r="AM281" s="1408"/>
      <c r="AN281" s="1411"/>
      <c r="AO281" s="1408"/>
      <c r="AP281" s="1411"/>
      <c r="AQ281" s="1408"/>
      <c r="AR281" s="1411"/>
      <c r="AS281" s="1408"/>
      <c r="AT281" s="1411"/>
      <c r="AU281" s="126"/>
      <c r="AV281" s="126"/>
    </row>
    <row r="282" spans="1:48" ht="14.85" customHeight="1" x14ac:dyDescent="0.25">
      <c r="A282" s="231"/>
      <c r="B282" s="1397"/>
      <c r="C282" s="1400"/>
      <c r="D282" s="1400"/>
      <c r="E282" s="1400"/>
      <c r="F282" s="1403"/>
      <c r="G282" s="1406"/>
      <c r="H282" s="1406"/>
      <c r="I282" s="259" t="s">
        <v>499</v>
      </c>
      <c r="J282" s="260"/>
      <c r="K282" s="260"/>
      <c r="L282" s="261"/>
      <c r="M282" s="261"/>
      <c r="N282" s="261"/>
      <c r="O282" s="262">
        <v>0</v>
      </c>
      <c r="P282" s="260"/>
      <c r="Q282" s="1409"/>
      <c r="R282" s="1412"/>
      <c r="S282" s="1409"/>
      <c r="T282" s="1412"/>
      <c r="U282" s="1409"/>
      <c r="V282" s="1412"/>
      <c r="W282" s="1409"/>
      <c r="X282" s="1412"/>
      <c r="Y282" s="1409"/>
      <c r="Z282" s="1412"/>
      <c r="AA282" s="1409"/>
      <c r="AB282" s="1412"/>
      <c r="AC282" s="1409"/>
      <c r="AD282" s="1412"/>
      <c r="AE282" s="1409"/>
      <c r="AF282" s="1412"/>
      <c r="AG282" s="1409"/>
      <c r="AH282" s="1412"/>
      <c r="AI282" s="1409"/>
      <c r="AJ282" s="1412"/>
      <c r="AK282" s="1409"/>
      <c r="AL282" s="1412"/>
      <c r="AM282" s="1409"/>
      <c r="AN282" s="1412"/>
      <c r="AO282" s="1409"/>
      <c r="AP282" s="1412"/>
      <c r="AQ282" s="1409"/>
      <c r="AR282" s="1412"/>
      <c r="AS282" s="1409"/>
      <c r="AT282" s="1412"/>
      <c r="AU282" s="126"/>
      <c r="AV282" s="126"/>
    </row>
    <row r="283" spans="1:48" ht="14.85" customHeight="1" x14ac:dyDescent="0.25">
      <c r="A283" s="231"/>
      <c r="B283" s="1398"/>
      <c r="C283" s="1401"/>
      <c r="D283" s="1401"/>
      <c r="E283" s="1401"/>
      <c r="F283" s="1404"/>
      <c r="G283" s="1407"/>
      <c r="H283" s="1407"/>
      <c r="I283" s="259" t="s">
        <v>500</v>
      </c>
      <c r="J283" s="260"/>
      <c r="K283" s="260"/>
      <c r="L283" s="261"/>
      <c r="M283" s="261"/>
      <c r="N283" s="261"/>
      <c r="O283" s="262">
        <v>0</v>
      </c>
      <c r="P283" s="260"/>
      <c r="Q283" s="1410"/>
      <c r="R283" s="1413"/>
      <c r="S283" s="1410"/>
      <c r="T283" s="1413"/>
      <c r="U283" s="1410"/>
      <c r="V283" s="1413"/>
      <c r="W283" s="1410"/>
      <c r="X283" s="1413"/>
      <c r="Y283" s="1410"/>
      <c r="Z283" s="1413"/>
      <c r="AA283" s="1410"/>
      <c r="AB283" s="1413"/>
      <c r="AC283" s="1410"/>
      <c r="AD283" s="1413"/>
      <c r="AE283" s="1410"/>
      <c r="AF283" s="1413"/>
      <c r="AG283" s="1410"/>
      <c r="AH283" s="1413"/>
      <c r="AI283" s="1410"/>
      <c r="AJ283" s="1413"/>
      <c r="AK283" s="1410"/>
      <c r="AL283" s="1413"/>
      <c r="AM283" s="1410"/>
      <c r="AN283" s="1413"/>
      <c r="AO283" s="1410"/>
      <c r="AP283" s="1413"/>
      <c r="AQ283" s="1410"/>
      <c r="AR283" s="1413"/>
      <c r="AS283" s="1410"/>
      <c r="AT283" s="1413"/>
      <c r="AU283" s="126"/>
      <c r="AV283" s="126"/>
    </row>
    <row r="284" spans="1:48" ht="14.85" customHeight="1" x14ac:dyDescent="0.25">
      <c r="A284" s="231"/>
      <c r="B284" s="1396">
        <v>94</v>
      </c>
      <c r="C284" s="1399"/>
      <c r="D284" s="1399"/>
      <c r="E284" s="1399"/>
      <c r="F284" s="1402"/>
      <c r="G284" s="1405"/>
      <c r="H284" s="1405"/>
      <c r="I284" s="259" t="s">
        <v>498</v>
      </c>
      <c r="J284" s="260"/>
      <c r="K284" s="260"/>
      <c r="L284" s="261"/>
      <c r="M284" s="261"/>
      <c r="N284" s="261"/>
      <c r="O284" s="262">
        <v>0</v>
      </c>
      <c r="P284" s="260"/>
      <c r="Q284" s="1408"/>
      <c r="R284" s="1411"/>
      <c r="S284" s="1408"/>
      <c r="T284" s="1411"/>
      <c r="U284" s="1408"/>
      <c r="V284" s="1411"/>
      <c r="W284" s="1408"/>
      <c r="X284" s="1411"/>
      <c r="Y284" s="1408"/>
      <c r="Z284" s="1411"/>
      <c r="AA284" s="1408"/>
      <c r="AB284" s="1411"/>
      <c r="AC284" s="1408"/>
      <c r="AD284" s="1411"/>
      <c r="AE284" s="1408"/>
      <c r="AF284" s="1411"/>
      <c r="AG284" s="1408"/>
      <c r="AH284" s="1411"/>
      <c r="AI284" s="1408"/>
      <c r="AJ284" s="1411"/>
      <c r="AK284" s="1408"/>
      <c r="AL284" s="1411"/>
      <c r="AM284" s="1408"/>
      <c r="AN284" s="1411"/>
      <c r="AO284" s="1408"/>
      <c r="AP284" s="1411"/>
      <c r="AQ284" s="1408"/>
      <c r="AR284" s="1411"/>
      <c r="AS284" s="1408"/>
      <c r="AT284" s="1411"/>
      <c r="AU284" s="126"/>
      <c r="AV284" s="126"/>
    </row>
    <row r="285" spans="1:48" ht="14.85" customHeight="1" x14ac:dyDescent="0.25">
      <c r="A285" s="231"/>
      <c r="B285" s="1397"/>
      <c r="C285" s="1400"/>
      <c r="D285" s="1400"/>
      <c r="E285" s="1400"/>
      <c r="F285" s="1403"/>
      <c r="G285" s="1406"/>
      <c r="H285" s="1406"/>
      <c r="I285" s="259" t="s">
        <v>499</v>
      </c>
      <c r="J285" s="260"/>
      <c r="K285" s="260"/>
      <c r="L285" s="261"/>
      <c r="M285" s="261"/>
      <c r="N285" s="261"/>
      <c r="O285" s="262">
        <v>0</v>
      </c>
      <c r="P285" s="260"/>
      <c r="Q285" s="1409"/>
      <c r="R285" s="1412"/>
      <c r="S285" s="1409"/>
      <c r="T285" s="1412"/>
      <c r="U285" s="1409"/>
      <c r="V285" s="1412"/>
      <c r="W285" s="1409"/>
      <c r="X285" s="1412"/>
      <c r="Y285" s="1409"/>
      <c r="Z285" s="1412"/>
      <c r="AA285" s="1409"/>
      <c r="AB285" s="1412"/>
      <c r="AC285" s="1409"/>
      <c r="AD285" s="1412"/>
      <c r="AE285" s="1409"/>
      <c r="AF285" s="1412"/>
      <c r="AG285" s="1409"/>
      <c r="AH285" s="1412"/>
      <c r="AI285" s="1409"/>
      <c r="AJ285" s="1412"/>
      <c r="AK285" s="1409"/>
      <c r="AL285" s="1412"/>
      <c r="AM285" s="1409"/>
      <c r="AN285" s="1412"/>
      <c r="AO285" s="1409"/>
      <c r="AP285" s="1412"/>
      <c r="AQ285" s="1409"/>
      <c r="AR285" s="1412"/>
      <c r="AS285" s="1409"/>
      <c r="AT285" s="1412"/>
      <c r="AU285" s="126"/>
      <c r="AV285" s="126"/>
    </row>
    <row r="286" spans="1:48" ht="14.85" customHeight="1" x14ac:dyDescent="0.25">
      <c r="A286" s="231"/>
      <c r="B286" s="1398"/>
      <c r="C286" s="1401"/>
      <c r="D286" s="1401"/>
      <c r="E286" s="1401"/>
      <c r="F286" s="1404"/>
      <c r="G286" s="1407"/>
      <c r="H286" s="1407"/>
      <c r="I286" s="259" t="s">
        <v>500</v>
      </c>
      <c r="J286" s="260"/>
      <c r="K286" s="260"/>
      <c r="L286" s="261"/>
      <c r="M286" s="261"/>
      <c r="N286" s="261"/>
      <c r="O286" s="262">
        <v>0</v>
      </c>
      <c r="P286" s="260"/>
      <c r="Q286" s="1410"/>
      <c r="R286" s="1413"/>
      <c r="S286" s="1410"/>
      <c r="T286" s="1413"/>
      <c r="U286" s="1410"/>
      <c r="V286" s="1413"/>
      <c r="W286" s="1410"/>
      <c r="X286" s="1413"/>
      <c r="Y286" s="1410"/>
      <c r="Z286" s="1413"/>
      <c r="AA286" s="1410"/>
      <c r="AB286" s="1413"/>
      <c r="AC286" s="1410"/>
      <c r="AD286" s="1413"/>
      <c r="AE286" s="1410"/>
      <c r="AF286" s="1413"/>
      <c r="AG286" s="1410"/>
      <c r="AH286" s="1413"/>
      <c r="AI286" s="1410"/>
      <c r="AJ286" s="1413"/>
      <c r="AK286" s="1410"/>
      <c r="AL286" s="1413"/>
      <c r="AM286" s="1410"/>
      <c r="AN286" s="1413"/>
      <c r="AO286" s="1410"/>
      <c r="AP286" s="1413"/>
      <c r="AQ286" s="1410"/>
      <c r="AR286" s="1413"/>
      <c r="AS286" s="1410"/>
      <c r="AT286" s="1413"/>
      <c r="AU286" s="126"/>
      <c r="AV286" s="126"/>
    </row>
    <row r="287" spans="1:48" ht="14.85" customHeight="1" x14ac:dyDescent="0.25">
      <c r="A287" s="231"/>
      <c r="B287" s="1396">
        <v>95</v>
      </c>
      <c r="C287" s="1399"/>
      <c r="D287" s="1399"/>
      <c r="E287" s="1399"/>
      <c r="F287" s="1402"/>
      <c r="G287" s="1405"/>
      <c r="H287" s="1405"/>
      <c r="I287" s="259" t="s">
        <v>498</v>
      </c>
      <c r="J287" s="260"/>
      <c r="K287" s="260"/>
      <c r="L287" s="261"/>
      <c r="M287" s="261"/>
      <c r="N287" s="261"/>
      <c r="O287" s="262">
        <v>0</v>
      </c>
      <c r="P287" s="260"/>
      <c r="Q287" s="1408"/>
      <c r="R287" s="1411"/>
      <c r="S287" s="1408"/>
      <c r="T287" s="1411"/>
      <c r="U287" s="1408"/>
      <c r="V287" s="1411"/>
      <c r="W287" s="1408"/>
      <c r="X287" s="1411"/>
      <c r="Y287" s="1408"/>
      <c r="Z287" s="1411"/>
      <c r="AA287" s="1408"/>
      <c r="AB287" s="1411"/>
      <c r="AC287" s="1408"/>
      <c r="AD287" s="1411"/>
      <c r="AE287" s="1408"/>
      <c r="AF287" s="1411"/>
      <c r="AG287" s="1408"/>
      <c r="AH287" s="1411"/>
      <c r="AI287" s="1408"/>
      <c r="AJ287" s="1411"/>
      <c r="AK287" s="1408"/>
      <c r="AL287" s="1411"/>
      <c r="AM287" s="1408"/>
      <c r="AN287" s="1411"/>
      <c r="AO287" s="1408"/>
      <c r="AP287" s="1411"/>
      <c r="AQ287" s="1408"/>
      <c r="AR287" s="1411"/>
      <c r="AS287" s="1408"/>
      <c r="AT287" s="1411"/>
      <c r="AU287" s="126"/>
      <c r="AV287" s="126"/>
    </row>
    <row r="288" spans="1:48" ht="14.85" customHeight="1" x14ac:dyDescent="0.25">
      <c r="A288" s="231"/>
      <c r="B288" s="1397"/>
      <c r="C288" s="1400"/>
      <c r="D288" s="1400"/>
      <c r="E288" s="1400"/>
      <c r="F288" s="1403"/>
      <c r="G288" s="1406"/>
      <c r="H288" s="1406"/>
      <c r="I288" s="259" t="s">
        <v>499</v>
      </c>
      <c r="J288" s="260"/>
      <c r="K288" s="260"/>
      <c r="L288" s="261"/>
      <c r="M288" s="261"/>
      <c r="N288" s="261"/>
      <c r="O288" s="262">
        <v>0</v>
      </c>
      <c r="P288" s="260"/>
      <c r="Q288" s="1409"/>
      <c r="R288" s="1412"/>
      <c r="S288" s="1409"/>
      <c r="T288" s="1412"/>
      <c r="U288" s="1409"/>
      <c r="V288" s="1412"/>
      <c r="W288" s="1409"/>
      <c r="X288" s="1412"/>
      <c r="Y288" s="1409"/>
      <c r="Z288" s="1412"/>
      <c r="AA288" s="1409"/>
      <c r="AB288" s="1412"/>
      <c r="AC288" s="1409"/>
      <c r="AD288" s="1412"/>
      <c r="AE288" s="1409"/>
      <c r="AF288" s="1412"/>
      <c r="AG288" s="1409"/>
      <c r="AH288" s="1412"/>
      <c r="AI288" s="1409"/>
      <c r="AJ288" s="1412"/>
      <c r="AK288" s="1409"/>
      <c r="AL288" s="1412"/>
      <c r="AM288" s="1409"/>
      <c r="AN288" s="1412"/>
      <c r="AO288" s="1409"/>
      <c r="AP288" s="1412"/>
      <c r="AQ288" s="1409"/>
      <c r="AR288" s="1412"/>
      <c r="AS288" s="1409"/>
      <c r="AT288" s="1412"/>
      <c r="AU288" s="126"/>
      <c r="AV288" s="126"/>
    </row>
    <row r="289" spans="1:48" ht="14.85" customHeight="1" x14ac:dyDescent="0.25">
      <c r="A289" s="231"/>
      <c r="B289" s="1398"/>
      <c r="C289" s="1401"/>
      <c r="D289" s="1401"/>
      <c r="E289" s="1401"/>
      <c r="F289" s="1404"/>
      <c r="G289" s="1407"/>
      <c r="H289" s="1407"/>
      <c r="I289" s="259" t="s">
        <v>500</v>
      </c>
      <c r="J289" s="260"/>
      <c r="K289" s="260"/>
      <c r="L289" s="261"/>
      <c r="M289" s="261"/>
      <c r="N289" s="261"/>
      <c r="O289" s="262">
        <v>0</v>
      </c>
      <c r="P289" s="260"/>
      <c r="Q289" s="1410"/>
      <c r="R289" s="1413"/>
      <c r="S289" s="1410"/>
      <c r="T289" s="1413"/>
      <c r="U289" s="1410"/>
      <c r="V289" s="1413"/>
      <c r="W289" s="1410"/>
      <c r="X289" s="1413"/>
      <c r="Y289" s="1410"/>
      <c r="Z289" s="1413"/>
      <c r="AA289" s="1410"/>
      <c r="AB289" s="1413"/>
      <c r="AC289" s="1410"/>
      <c r="AD289" s="1413"/>
      <c r="AE289" s="1410"/>
      <c r="AF289" s="1413"/>
      <c r="AG289" s="1410"/>
      <c r="AH289" s="1413"/>
      <c r="AI289" s="1410"/>
      <c r="AJ289" s="1413"/>
      <c r="AK289" s="1410"/>
      <c r="AL289" s="1413"/>
      <c r="AM289" s="1410"/>
      <c r="AN289" s="1413"/>
      <c r="AO289" s="1410"/>
      <c r="AP289" s="1413"/>
      <c r="AQ289" s="1410"/>
      <c r="AR289" s="1413"/>
      <c r="AS289" s="1410"/>
      <c r="AT289" s="1413"/>
      <c r="AU289" s="126"/>
      <c r="AV289" s="126"/>
    </row>
    <row r="290" spans="1:48" ht="14.85" customHeight="1" x14ac:dyDescent="0.25">
      <c r="A290" s="231"/>
      <c r="B290" s="1396">
        <v>96</v>
      </c>
      <c r="C290" s="1399"/>
      <c r="D290" s="1399"/>
      <c r="E290" s="1399"/>
      <c r="F290" s="1402"/>
      <c r="G290" s="1405"/>
      <c r="H290" s="1405"/>
      <c r="I290" s="259" t="s">
        <v>498</v>
      </c>
      <c r="J290" s="260"/>
      <c r="K290" s="260"/>
      <c r="L290" s="261"/>
      <c r="M290" s="261"/>
      <c r="N290" s="261"/>
      <c r="O290" s="262">
        <v>0</v>
      </c>
      <c r="P290" s="260"/>
      <c r="Q290" s="1408"/>
      <c r="R290" s="1411"/>
      <c r="S290" s="1408"/>
      <c r="T290" s="1411"/>
      <c r="U290" s="1408"/>
      <c r="V290" s="1411"/>
      <c r="W290" s="1408"/>
      <c r="X290" s="1411"/>
      <c r="Y290" s="1408"/>
      <c r="Z290" s="1411"/>
      <c r="AA290" s="1408"/>
      <c r="AB290" s="1411"/>
      <c r="AC290" s="1408"/>
      <c r="AD290" s="1411"/>
      <c r="AE290" s="1408"/>
      <c r="AF290" s="1411"/>
      <c r="AG290" s="1408"/>
      <c r="AH290" s="1411"/>
      <c r="AI290" s="1408"/>
      <c r="AJ290" s="1411"/>
      <c r="AK290" s="1408"/>
      <c r="AL290" s="1411"/>
      <c r="AM290" s="1408"/>
      <c r="AN290" s="1411"/>
      <c r="AO290" s="1408"/>
      <c r="AP290" s="1411"/>
      <c r="AQ290" s="1408"/>
      <c r="AR290" s="1411"/>
      <c r="AS290" s="1408"/>
      <c r="AT290" s="1411"/>
      <c r="AU290" s="126"/>
      <c r="AV290" s="126"/>
    </row>
    <row r="291" spans="1:48" ht="14.85" customHeight="1" x14ac:dyDescent="0.25">
      <c r="A291" s="231"/>
      <c r="B291" s="1397"/>
      <c r="C291" s="1400"/>
      <c r="D291" s="1400"/>
      <c r="E291" s="1400"/>
      <c r="F291" s="1403"/>
      <c r="G291" s="1406"/>
      <c r="H291" s="1406"/>
      <c r="I291" s="259" t="s">
        <v>499</v>
      </c>
      <c r="J291" s="260"/>
      <c r="K291" s="260"/>
      <c r="L291" s="261"/>
      <c r="M291" s="261"/>
      <c r="N291" s="261"/>
      <c r="O291" s="262">
        <v>0</v>
      </c>
      <c r="P291" s="260"/>
      <c r="Q291" s="1409"/>
      <c r="R291" s="1412"/>
      <c r="S291" s="1409"/>
      <c r="T291" s="1412"/>
      <c r="U291" s="1409"/>
      <c r="V291" s="1412"/>
      <c r="W291" s="1409"/>
      <c r="X291" s="1412"/>
      <c r="Y291" s="1409"/>
      <c r="Z291" s="1412"/>
      <c r="AA291" s="1409"/>
      <c r="AB291" s="1412"/>
      <c r="AC291" s="1409"/>
      <c r="AD291" s="1412"/>
      <c r="AE291" s="1409"/>
      <c r="AF291" s="1412"/>
      <c r="AG291" s="1409"/>
      <c r="AH291" s="1412"/>
      <c r="AI291" s="1409"/>
      <c r="AJ291" s="1412"/>
      <c r="AK291" s="1409"/>
      <c r="AL291" s="1412"/>
      <c r="AM291" s="1409"/>
      <c r="AN291" s="1412"/>
      <c r="AO291" s="1409"/>
      <c r="AP291" s="1412"/>
      <c r="AQ291" s="1409"/>
      <c r="AR291" s="1412"/>
      <c r="AS291" s="1409"/>
      <c r="AT291" s="1412"/>
      <c r="AU291" s="126"/>
      <c r="AV291" s="126"/>
    </row>
    <row r="292" spans="1:48" ht="14.85" customHeight="1" x14ac:dyDescent="0.25">
      <c r="A292" s="231"/>
      <c r="B292" s="1398"/>
      <c r="C292" s="1401"/>
      <c r="D292" s="1401"/>
      <c r="E292" s="1401"/>
      <c r="F292" s="1404"/>
      <c r="G292" s="1407"/>
      <c r="H292" s="1407"/>
      <c r="I292" s="259" t="s">
        <v>500</v>
      </c>
      <c r="J292" s="260"/>
      <c r="K292" s="260"/>
      <c r="L292" s="261"/>
      <c r="M292" s="261"/>
      <c r="N292" s="261"/>
      <c r="O292" s="262">
        <v>0</v>
      </c>
      <c r="P292" s="260"/>
      <c r="Q292" s="1410"/>
      <c r="R292" s="1413"/>
      <c r="S292" s="1410"/>
      <c r="T292" s="1413"/>
      <c r="U292" s="1410"/>
      <c r="V292" s="1413"/>
      <c r="W292" s="1410"/>
      <c r="X292" s="1413"/>
      <c r="Y292" s="1410"/>
      <c r="Z292" s="1413"/>
      <c r="AA292" s="1410"/>
      <c r="AB292" s="1413"/>
      <c r="AC292" s="1410"/>
      <c r="AD292" s="1413"/>
      <c r="AE292" s="1410"/>
      <c r="AF292" s="1413"/>
      <c r="AG292" s="1410"/>
      <c r="AH292" s="1413"/>
      <c r="AI292" s="1410"/>
      <c r="AJ292" s="1413"/>
      <c r="AK292" s="1410"/>
      <c r="AL292" s="1413"/>
      <c r="AM292" s="1410"/>
      <c r="AN292" s="1413"/>
      <c r="AO292" s="1410"/>
      <c r="AP292" s="1413"/>
      <c r="AQ292" s="1410"/>
      <c r="AR292" s="1413"/>
      <c r="AS292" s="1410"/>
      <c r="AT292" s="1413"/>
      <c r="AU292" s="126"/>
      <c r="AV292" s="126"/>
    </row>
    <row r="293" spans="1:48" ht="14.85" customHeight="1" x14ac:dyDescent="0.25">
      <c r="A293" s="231"/>
      <c r="B293" s="1396">
        <v>97</v>
      </c>
      <c r="C293" s="1399"/>
      <c r="D293" s="1399"/>
      <c r="E293" s="1399"/>
      <c r="F293" s="1402"/>
      <c r="G293" s="1405"/>
      <c r="H293" s="1405"/>
      <c r="I293" s="259" t="s">
        <v>498</v>
      </c>
      <c r="J293" s="260"/>
      <c r="K293" s="260"/>
      <c r="L293" s="261"/>
      <c r="M293" s="261"/>
      <c r="N293" s="261"/>
      <c r="O293" s="262">
        <v>0</v>
      </c>
      <c r="P293" s="260"/>
      <c r="Q293" s="1408"/>
      <c r="R293" s="1411"/>
      <c r="S293" s="1408"/>
      <c r="T293" s="1411"/>
      <c r="U293" s="1408"/>
      <c r="V293" s="1411"/>
      <c r="W293" s="1408"/>
      <c r="X293" s="1411"/>
      <c r="Y293" s="1408"/>
      <c r="Z293" s="1411"/>
      <c r="AA293" s="1408"/>
      <c r="AB293" s="1411"/>
      <c r="AC293" s="1408"/>
      <c r="AD293" s="1411"/>
      <c r="AE293" s="1408"/>
      <c r="AF293" s="1411"/>
      <c r="AG293" s="1408"/>
      <c r="AH293" s="1411"/>
      <c r="AI293" s="1408"/>
      <c r="AJ293" s="1411"/>
      <c r="AK293" s="1408"/>
      <c r="AL293" s="1411"/>
      <c r="AM293" s="1408"/>
      <c r="AN293" s="1411"/>
      <c r="AO293" s="1408"/>
      <c r="AP293" s="1411"/>
      <c r="AQ293" s="1408"/>
      <c r="AR293" s="1411"/>
      <c r="AS293" s="1408"/>
      <c r="AT293" s="1411"/>
      <c r="AU293" s="126"/>
      <c r="AV293" s="126"/>
    </row>
    <row r="294" spans="1:48" ht="14.85" customHeight="1" x14ac:dyDescent="0.25">
      <c r="A294" s="231"/>
      <c r="B294" s="1397"/>
      <c r="C294" s="1400"/>
      <c r="D294" s="1400"/>
      <c r="E294" s="1400"/>
      <c r="F294" s="1403"/>
      <c r="G294" s="1406"/>
      <c r="H294" s="1406"/>
      <c r="I294" s="259" t="s">
        <v>499</v>
      </c>
      <c r="J294" s="260"/>
      <c r="K294" s="260"/>
      <c r="L294" s="261"/>
      <c r="M294" s="261"/>
      <c r="N294" s="261"/>
      <c r="O294" s="262">
        <v>0</v>
      </c>
      <c r="P294" s="260"/>
      <c r="Q294" s="1409"/>
      <c r="R294" s="1412"/>
      <c r="S294" s="1409"/>
      <c r="T294" s="1412"/>
      <c r="U294" s="1409"/>
      <c r="V294" s="1412"/>
      <c r="W294" s="1409"/>
      <c r="X294" s="1412"/>
      <c r="Y294" s="1409"/>
      <c r="Z294" s="1412"/>
      <c r="AA294" s="1409"/>
      <c r="AB294" s="1412"/>
      <c r="AC294" s="1409"/>
      <c r="AD294" s="1412"/>
      <c r="AE294" s="1409"/>
      <c r="AF294" s="1412"/>
      <c r="AG294" s="1409"/>
      <c r="AH294" s="1412"/>
      <c r="AI294" s="1409"/>
      <c r="AJ294" s="1412"/>
      <c r="AK294" s="1409"/>
      <c r="AL294" s="1412"/>
      <c r="AM294" s="1409"/>
      <c r="AN294" s="1412"/>
      <c r="AO294" s="1409"/>
      <c r="AP294" s="1412"/>
      <c r="AQ294" s="1409"/>
      <c r="AR294" s="1412"/>
      <c r="AS294" s="1409"/>
      <c r="AT294" s="1412"/>
      <c r="AU294" s="126"/>
      <c r="AV294" s="126"/>
    </row>
    <row r="295" spans="1:48" ht="14.85" customHeight="1" x14ac:dyDescent="0.25">
      <c r="A295" s="231"/>
      <c r="B295" s="1398"/>
      <c r="C295" s="1401"/>
      <c r="D295" s="1401"/>
      <c r="E295" s="1401"/>
      <c r="F295" s="1404"/>
      <c r="G295" s="1407"/>
      <c r="H295" s="1407"/>
      <c r="I295" s="259" t="s">
        <v>500</v>
      </c>
      <c r="J295" s="260"/>
      <c r="K295" s="260"/>
      <c r="L295" s="261"/>
      <c r="M295" s="261"/>
      <c r="N295" s="261"/>
      <c r="O295" s="262">
        <v>0</v>
      </c>
      <c r="P295" s="260"/>
      <c r="Q295" s="1410"/>
      <c r="R295" s="1413"/>
      <c r="S295" s="1410"/>
      <c r="T295" s="1413"/>
      <c r="U295" s="1410"/>
      <c r="V295" s="1413"/>
      <c r="W295" s="1410"/>
      <c r="X295" s="1413"/>
      <c r="Y295" s="1410"/>
      <c r="Z295" s="1413"/>
      <c r="AA295" s="1410"/>
      <c r="AB295" s="1413"/>
      <c r="AC295" s="1410"/>
      <c r="AD295" s="1413"/>
      <c r="AE295" s="1410"/>
      <c r="AF295" s="1413"/>
      <c r="AG295" s="1410"/>
      <c r="AH295" s="1413"/>
      <c r="AI295" s="1410"/>
      <c r="AJ295" s="1413"/>
      <c r="AK295" s="1410"/>
      <c r="AL295" s="1413"/>
      <c r="AM295" s="1410"/>
      <c r="AN295" s="1413"/>
      <c r="AO295" s="1410"/>
      <c r="AP295" s="1413"/>
      <c r="AQ295" s="1410"/>
      <c r="AR295" s="1413"/>
      <c r="AS295" s="1410"/>
      <c r="AT295" s="1413"/>
      <c r="AU295" s="126"/>
      <c r="AV295" s="126"/>
    </row>
    <row r="296" spans="1:48" ht="14.85" customHeight="1" x14ac:dyDescent="0.25">
      <c r="A296" s="231"/>
      <c r="B296" s="1396">
        <v>98</v>
      </c>
      <c r="C296" s="1399"/>
      <c r="D296" s="1399"/>
      <c r="E296" s="1399"/>
      <c r="F296" s="1402"/>
      <c r="G296" s="1405"/>
      <c r="H296" s="1405"/>
      <c r="I296" s="259" t="s">
        <v>498</v>
      </c>
      <c r="J296" s="260"/>
      <c r="K296" s="260"/>
      <c r="L296" s="261"/>
      <c r="M296" s="261"/>
      <c r="N296" s="261"/>
      <c r="O296" s="262">
        <v>0</v>
      </c>
      <c r="P296" s="260"/>
      <c r="Q296" s="1408"/>
      <c r="R296" s="1411"/>
      <c r="S296" s="1408"/>
      <c r="T296" s="1411"/>
      <c r="U296" s="1408"/>
      <c r="V296" s="1411"/>
      <c r="W296" s="1408"/>
      <c r="X296" s="1411"/>
      <c r="Y296" s="1408"/>
      <c r="Z296" s="1411"/>
      <c r="AA296" s="1408"/>
      <c r="AB296" s="1411"/>
      <c r="AC296" s="1408"/>
      <c r="AD296" s="1411"/>
      <c r="AE296" s="1408"/>
      <c r="AF296" s="1411"/>
      <c r="AG296" s="1408"/>
      <c r="AH296" s="1411"/>
      <c r="AI296" s="1408"/>
      <c r="AJ296" s="1411"/>
      <c r="AK296" s="1408"/>
      <c r="AL296" s="1411"/>
      <c r="AM296" s="1408"/>
      <c r="AN296" s="1411"/>
      <c r="AO296" s="1408"/>
      <c r="AP296" s="1411"/>
      <c r="AQ296" s="1408"/>
      <c r="AR296" s="1411"/>
      <c r="AS296" s="1408"/>
      <c r="AT296" s="1411"/>
      <c r="AU296" s="126"/>
      <c r="AV296" s="126"/>
    </row>
    <row r="297" spans="1:48" ht="14.85" customHeight="1" x14ac:dyDescent="0.25">
      <c r="A297" s="231"/>
      <c r="B297" s="1397"/>
      <c r="C297" s="1400"/>
      <c r="D297" s="1400"/>
      <c r="E297" s="1400"/>
      <c r="F297" s="1403"/>
      <c r="G297" s="1406"/>
      <c r="H297" s="1406"/>
      <c r="I297" s="259" t="s">
        <v>499</v>
      </c>
      <c r="J297" s="260"/>
      <c r="K297" s="260"/>
      <c r="L297" s="261"/>
      <c r="M297" s="261"/>
      <c r="N297" s="261"/>
      <c r="O297" s="262">
        <v>0</v>
      </c>
      <c r="P297" s="260"/>
      <c r="Q297" s="1409"/>
      <c r="R297" s="1412"/>
      <c r="S297" s="1409"/>
      <c r="T297" s="1412"/>
      <c r="U297" s="1409"/>
      <c r="V297" s="1412"/>
      <c r="W297" s="1409"/>
      <c r="X297" s="1412"/>
      <c r="Y297" s="1409"/>
      <c r="Z297" s="1412"/>
      <c r="AA297" s="1409"/>
      <c r="AB297" s="1412"/>
      <c r="AC297" s="1409"/>
      <c r="AD297" s="1412"/>
      <c r="AE297" s="1409"/>
      <c r="AF297" s="1412"/>
      <c r="AG297" s="1409"/>
      <c r="AH297" s="1412"/>
      <c r="AI297" s="1409"/>
      <c r="AJ297" s="1412"/>
      <c r="AK297" s="1409"/>
      <c r="AL297" s="1412"/>
      <c r="AM297" s="1409"/>
      <c r="AN297" s="1412"/>
      <c r="AO297" s="1409"/>
      <c r="AP297" s="1412"/>
      <c r="AQ297" s="1409"/>
      <c r="AR297" s="1412"/>
      <c r="AS297" s="1409"/>
      <c r="AT297" s="1412"/>
      <c r="AU297" s="126"/>
      <c r="AV297" s="126"/>
    </row>
    <row r="298" spans="1:48" ht="14.85" customHeight="1" x14ac:dyDescent="0.25">
      <c r="A298" s="231"/>
      <c r="B298" s="1398"/>
      <c r="C298" s="1401"/>
      <c r="D298" s="1401"/>
      <c r="E298" s="1401"/>
      <c r="F298" s="1404"/>
      <c r="G298" s="1407"/>
      <c r="H298" s="1407"/>
      <c r="I298" s="259" t="s">
        <v>500</v>
      </c>
      <c r="J298" s="260"/>
      <c r="K298" s="260"/>
      <c r="L298" s="261"/>
      <c r="M298" s="261"/>
      <c r="N298" s="261"/>
      <c r="O298" s="262">
        <v>0</v>
      </c>
      <c r="P298" s="260"/>
      <c r="Q298" s="1410"/>
      <c r="R298" s="1413"/>
      <c r="S298" s="1410"/>
      <c r="T298" s="1413"/>
      <c r="U298" s="1410"/>
      <c r="V298" s="1413"/>
      <c r="W298" s="1410"/>
      <c r="X298" s="1413"/>
      <c r="Y298" s="1410"/>
      <c r="Z298" s="1413"/>
      <c r="AA298" s="1410"/>
      <c r="AB298" s="1413"/>
      <c r="AC298" s="1410"/>
      <c r="AD298" s="1413"/>
      <c r="AE298" s="1410"/>
      <c r="AF298" s="1413"/>
      <c r="AG298" s="1410"/>
      <c r="AH298" s="1413"/>
      <c r="AI298" s="1410"/>
      <c r="AJ298" s="1413"/>
      <c r="AK298" s="1410"/>
      <c r="AL298" s="1413"/>
      <c r="AM298" s="1410"/>
      <c r="AN298" s="1413"/>
      <c r="AO298" s="1410"/>
      <c r="AP298" s="1413"/>
      <c r="AQ298" s="1410"/>
      <c r="AR298" s="1413"/>
      <c r="AS298" s="1410"/>
      <c r="AT298" s="1413"/>
      <c r="AU298" s="126"/>
      <c r="AV298" s="126"/>
    </row>
    <row r="299" spans="1:48" ht="14.85" customHeight="1" x14ac:dyDescent="0.25">
      <c r="A299" s="231"/>
      <c r="B299" s="1396">
        <v>99</v>
      </c>
      <c r="C299" s="1399"/>
      <c r="D299" s="1399"/>
      <c r="E299" s="1399"/>
      <c r="F299" s="1402"/>
      <c r="G299" s="1405"/>
      <c r="H299" s="1405"/>
      <c r="I299" s="259" t="s">
        <v>498</v>
      </c>
      <c r="J299" s="260"/>
      <c r="K299" s="260"/>
      <c r="L299" s="261"/>
      <c r="M299" s="261"/>
      <c r="N299" s="261"/>
      <c r="O299" s="262">
        <v>0</v>
      </c>
      <c r="P299" s="260"/>
      <c r="Q299" s="1408"/>
      <c r="R299" s="1411"/>
      <c r="S299" s="1408"/>
      <c r="T299" s="1411"/>
      <c r="U299" s="1408"/>
      <c r="V299" s="1411"/>
      <c r="W299" s="1408"/>
      <c r="X299" s="1411"/>
      <c r="Y299" s="1408"/>
      <c r="Z299" s="1411"/>
      <c r="AA299" s="1408"/>
      <c r="AB299" s="1411"/>
      <c r="AC299" s="1408"/>
      <c r="AD299" s="1411"/>
      <c r="AE299" s="1408"/>
      <c r="AF299" s="1411"/>
      <c r="AG299" s="1408"/>
      <c r="AH299" s="1411"/>
      <c r="AI299" s="1408"/>
      <c r="AJ299" s="1411"/>
      <c r="AK299" s="1408"/>
      <c r="AL299" s="1411"/>
      <c r="AM299" s="1408"/>
      <c r="AN299" s="1411"/>
      <c r="AO299" s="1408"/>
      <c r="AP299" s="1411"/>
      <c r="AQ299" s="1408"/>
      <c r="AR299" s="1411"/>
      <c r="AS299" s="1408"/>
      <c r="AT299" s="1411"/>
      <c r="AU299" s="126"/>
      <c r="AV299" s="126"/>
    </row>
    <row r="300" spans="1:48" ht="14.85" customHeight="1" x14ac:dyDescent="0.25">
      <c r="A300" s="231"/>
      <c r="B300" s="1397"/>
      <c r="C300" s="1400"/>
      <c r="D300" s="1400"/>
      <c r="E300" s="1400"/>
      <c r="F300" s="1403"/>
      <c r="G300" s="1406"/>
      <c r="H300" s="1406"/>
      <c r="I300" s="259" t="s">
        <v>499</v>
      </c>
      <c r="J300" s="260"/>
      <c r="K300" s="260"/>
      <c r="L300" s="261"/>
      <c r="M300" s="261"/>
      <c r="N300" s="261"/>
      <c r="O300" s="262">
        <v>0</v>
      </c>
      <c r="P300" s="260"/>
      <c r="Q300" s="1409"/>
      <c r="R300" s="1412"/>
      <c r="S300" s="1409"/>
      <c r="T300" s="1412"/>
      <c r="U300" s="1409"/>
      <c r="V300" s="1412"/>
      <c r="W300" s="1409"/>
      <c r="X300" s="1412"/>
      <c r="Y300" s="1409"/>
      <c r="Z300" s="1412"/>
      <c r="AA300" s="1409"/>
      <c r="AB300" s="1412"/>
      <c r="AC300" s="1409"/>
      <c r="AD300" s="1412"/>
      <c r="AE300" s="1409"/>
      <c r="AF300" s="1412"/>
      <c r="AG300" s="1409"/>
      <c r="AH300" s="1412"/>
      <c r="AI300" s="1409"/>
      <c r="AJ300" s="1412"/>
      <c r="AK300" s="1409"/>
      <c r="AL300" s="1412"/>
      <c r="AM300" s="1409"/>
      <c r="AN300" s="1412"/>
      <c r="AO300" s="1409"/>
      <c r="AP300" s="1412"/>
      <c r="AQ300" s="1409"/>
      <c r="AR300" s="1412"/>
      <c r="AS300" s="1409"/>
      <c r="AT300" s="1412"/>
      <c r="AU300" s="126"/>
      <c r="AV300" s="126"/>
    </row>
    <row r="301" spans="1:48" ht="14.85" customHeight="1" x14ac:dyDescent="0.25">
      <c r="A301" s="231"/>
      <c r="B301" s="1398"/>
      <c r="C301" s="1401"/>
      <c r="D301" s="1401"/>
      <c r="E301" s="1401"/>
      <c r="F301" s="1404"/>
      <c r="G301" s="1407"/>
      <c r="H301" s="1407"/>
      <c r="I301" s="259" t="s">
        <v>500</v>
      </c>
      <c r="J301" s="260"/>
      <c r="K301" s="260"/>
      <c r="L301" s="261"/>
      <c r="M301" s="261"/>
      <c r="N301" s="261"/>
      <c r="O301" s="262">
        <v>0</v>
      </c>
      <c r="P301" s="260"/>
      <c r="Q301" s="1410"/>
      <c r="R301" s="1413"/>
      <c r="S301" s="1410"/>
      <c r="T301" s="1413"/>
      <c r="U301" s="1410"/>
      <c r="V301" s="1413"/>
      <c r="W301" s="1410"/>
      <c r="X301" s="1413"/>
      <c r="Y301" s="1410"/>
      <c r="Z301" s="1413"/>
      <c r="AA301" s="1410"/>
      <c r="AB301" s="1413"/>
      <c r="AC301" s="1410"/>
      <c r="AD301" s="1413"/>
      <c r="AE301" s="1410"/>
      <c r="AF301" s="1413"/>
      <c r="AG301" s="1410"/>
      <c r="AH301" s="1413"/>
      <c r="AI301" s="1410"/>
      <c r="AJ301" s="1413"/>
      <c r="AK301" s="1410"/>
      <c r="AL301" s="1413"/>
      <c r="AM301" s="1410"/>
      <c r="AN301" s="1413"/>
      <c r="AO301" s="1410"/>
      <c r="AP301" s="1413"/>
      <c r="AQ301" s="1410"/>
      <c r="AR301" s="1413"/>
      <c r="AS301" s="1410"/>
      <c r="AT301" s="1413"/>
      <c r="AU301" s="126"/>
      <c r="AV301" s="126"/>
    </row>
    <row r="302" spans="1:48" ht="14.85" customHeight="1" x14ac:dyDescent="0.25">
      <c r="A302" s="231"/>
      <c r="B302" s="1396">
        <v>100</v>
      </c>
      <c r="C302" s="1399"/>
      <c r="D302" s="1399"/>
      <c r="E302" s="1399"/>
      <c r="F302" s="1402"/>
      <c r="G302" s="1405"/>
      <c r="H302" s="1405"/>
      <c r="I302" s="259" t="s">
        <v>498</v>
      </c>
      <c r="J302" s="260"/>
      <c r="K302" s="260"/>
      <c r="L302" s="261"/>
      <c r="M302" s="261"/>
      <c r="N302" s="261"/>
      <c r="O302" s="262">
        <v>0</v>
      </c>
      <c r="P302" s="260"/>
      <c r="Q302" s="1408"/>
      <c r="R302" s="1411"/>
      <c r="S302" s="1408"/>
      <c r="T302" s="1411"/>
      <c r="U302" s="1408"/>
      <c r="V302" s="1411"/>
      <c r="W302" s="1408"/>
      <c r="X302" s="1411"/>
      <c r="Y302" s="1408"/>
      <c r="Z302" s="1411"/>
      <c r="AA302" s="1408"/>
      <c r="AB302" s="1411"/>
      <c r="AC302" s="1408"/>
      <c r="AD302" s="1411"/>
      <c r="AE302" s="1408"/>
      <c r="AF302" s="1411"/>
      <c r="AG302" s="1408"/>
      <c r="AH302" s="1411"/>
      <c r="AI302" s="1408"/>
      <c r="AJ302" s="1411"/>
      <c r="AK302" s="1408"/>
      <c r="AL302" s="1411"/>
      <c r="AM302" s="1408"/>
      <c r="AN302" s="1411"/>
      <c r="AO302" s="1408"/>
      <c r="AP302" s="1411"/>
      <c r="AQ302" s="1408"/>
      <c r="AR302" s="1411"/>
      <c r="AS302" s="1408"/>
      <c r="AT302" s="1411"/>
      <c r="AU302" s="126"/>
      <c r="AV302" s="126"/>
    </row>
    <row r="303" spans="1:48" ht="14.85" customHeight="1" x14ac:dyDescent="0.25">
      <c r="A303" s="231"/>
      <c r="B303" s="1397"/>
      <c r="C303" s="1400"/>
      <c r="D303" s="1400"/>
      <c r="E303" s="1400"/>
      <c r="F303" s="1403"/>
      <c r="G303" s="1406"/>
      <c r="H303" s="1406"/>
      <c r="I303" s="259" t="s">
        <v>499</v>
      </c>
      <c r="J303" s="260"/>
      <c r="K303" s="260"/>
      <c r="L303" s="261"/>
      <c r="M303" s="261"/>
      <c r="N303" s="261"/>
      <c r="O303" s="262">
        <v>0</v>
      </c>
      <c r="P303" s="260"/>
      <c r="Q303" s="1409"/>
      <c r="R303" s="1412"/>
      <c r="S303" s="1409"/>
      <c r="T303" s="1412"/>
      <c r="U303" s="1409"/>
      <c r="V303" s="1412"/>
      <c r="W303" s="1409"/>
      <c r="X303" s="1412"/>
      <c r="Y303" s="1409"/>
      <c r="Z303" s="1412"/>
      <c r="AA303" s="1409"/>
      <c r="AB303" s="1412"/>
      <c r="AC303" s="1409"/>
      <c r="AD303" s="1412"/>
      <c r="AE303" s="1409"/>
      <c r="AF303" s="1412"/>
      <c r="AG303" s="1409"/>
      <c r="AH303" s="1412"/>
      <c r="AI303" s="1409"/>
      <c r="AJ303" s="1412"/>
      <c r="AK303" s="1409"/>
      <c r="AL303" s="1412"/>
      <c r="AM303" s="1409"/>
      <c r="AN303" s="1412"/>
      <c r="AO303" s="1409"/>
      <c r="AP303" s="1412"/>
      <c r="AQ303" s="1409"/>
      <c r="AR303" s="1412"/>
      <c r="AS303" s="1409"/>
      <c r="AT303" s="1412"/>
      <c r="AU303" s="126"/>
      <c r="AV303" s="126"/>
    </row>
    <row r="304" spans="1:48" ht="14.85" customHeight="1" x14ac:dyDescent="0.25">
      <c r="A304" s="231"/>
      <c r="B304" s="1398"/>
      <c r="C304" s="1401"/>
      <c r="D304" s="1401"/>
      <c r="E304" s="1401"/>
      <c r="F304" s="1404"/>
      <c r="G304" s="1407"/>
      <c r="H304" s="1407"/>
      <c r="I304" s="259" t="s">
        <v>500</v>
      </c>
      <c r="J304" s="260"/>
      <c r="K304" s="260"/>
      <c r="L304" s="261"/>
      <c r="M304" s="261"/>
      <c r="N304" s="261"/>
      <c r="O304" s="262">
        <v>0</v>
      </c>
      <c r="P304" s="260"/>
      <c r="Q304" s="1410"/>
      <c r="R304" s="1413"/>
      <c r="S304" s="1410"/>
      <c r="T304" s="1413"/>
      <c r="U304" s="1410"/>
      <c r="V304" s="1413"/>
      <c r="W304" s="1410"/>
      <c r="X304" s="1413"/>
      <c r="Y304" s="1410"/>
      <c r="Z304" s="1413"/>
      <c r="AA304" s="1410"/>
      <c r="AB304" s="1413"/>
      <c r="AC304" s="1410"/>
      <c r="AD304" s="1413"/>
      <c r="AE304" s="1410"/>
      <c r="AF304" s="1413"/>
      <c r="AG304" s="1410"/>
      <c r="AH304" s="1413"/>
      <c r="AI304" s="1410"/>
      <c r="AJ304" s="1413"/>
      <c r="AK304" s="1410"/>
      <c r="AL304" s="1413"/>
      <c r="AM304" s="1410"/>
      <c r="AN304" s="1413"/>
      <c r="AO304" s="1410"/>
      <c r="AP304" s="1413"/>
      <c r="AQ304" s="1410"/>
      <c r="AR304" s="1413"/>
      <c r="AS304" s="1410"/>
      <c r="AT304" s="1413"/>
      <c r="AU304" s="126"/>
      <c r="AV304" s="126"/>
    </row>
    <row r="305" spans="1:48" x14ac:dyDescent="0.25">
      <c r="A305" s="284"/>
      <c r="B305" s="284"/>
      <c r="C305" s="284"/>
      <c r="D305" s="284"/>
      <c r="E305" s="284"/>
      <c r="F305" s="284"/>
      <c r="G305" s="284"/>
      <c r="H305" s="284"/>
      <c r="I305" s="284"/>
      <c r="J305" s="284"/>
      <c r="K305" s="284"/>
      <c r="L305" s="284"/>
      <c r="M305" s="284"/>
      <c r="N305" s="284"/>
      <c r="O305" s="284"/>
      <c r="P305" s="284"/>
      <c r="Q305" s="285"/>
      <c r="R305" s="285"/>
      <c r="S305" s="285"/>
      <c r="T305" s="284"/>
      <c r="U305" s="285"/>
      <c r="V305" s="284"/>
      <c r="W305" s="285"/>
      <c r="X305" s="284"/>
      <c r="Y305" s="285"/>
      <c r="Z305" s="284"/>
      <c r="AA305" s="285"/>
      <c r="AB305" s="284"/>
      <c r="AC305" s="285"/>
      <c r="AD305" s="284"/>
      <c r="AE305" s="285"/>
      <c r="AF305" s="284"/>
      <c r="AG305" s="285"/>
      <c r="AH305" s="284"/>
      <c r="AI305" s="285"/>
      <c r="AJ305" s="284"/>
      <c r="AK305" s="285"/>
      <c r="AL305" s="284"/>
      <c r="AM305" s="285"/>
      <c r="AN305" s="284"/>
      <c r="AO305" s="285"/>
      <c r="AP305" s="284"/>
      <c r="AQ305" s="285"/>
      <c r="AR305" s="284"/>
      <c r="AS305" s="285"/>
      <c r="AT305" s="284"/>
      <c r="AU305" s="126"/>
      <c r="AV305" s="126"/>
    </row>
    <row r="306" spans="1:48" x14ac:dyDescent="0.25">
      <c r="A306" s="284"/>
      <c r="B306" s="284"/>
      <c r="C306" s="284"/>
      <c r="D306" s="284"/>
      <c r="E306" s="284"/>
      <c r="F306" s="284"/>
      <c r="G306" s="284"/>
      <c r="H306" s="284"/>
      <c r="I306" s="284"/>
      <c r="J306" s="284"/>
      <c r="K306" s="284"/>
      <c r="L306" s="284"/>
      <c r="M306" s="284"/>
      <c r="N306" s="284"/>
      <c r="O306" s="284"/>
      <c r="P306" s="284"/>
      <c r="Q306" s="285"/>
      <c r="R306" s="285"/>
      <c r="S306" s="285"/>
      <c r="T306" s="284"/>
      <c r="U306" s="285"/>
      <c r="V306" s="284"/>
      <c r="W306" s="285"/>
      <c r="X306" s="284"/>
      <c r="Y306" s="285"/>
      <c r="Z306" s="284"/>
      <c r="AA306" s="285"/>
      <c r="AB306" s="284"/>
      <c r="AC306" s="285"/>
      <c r="AD306" s="284"/>
      <c r="AE306" s="285"/>
      <c r="AF306" s="284"/>
      <c r="AG306" s="285"/>
      <c r="AH306" s="284"/>
      <c r="AI306" s="285"/>
      <c r="AJ306" s="284"/>
      <c r="AK306" s="285"/>
      <c r="AL306" s="284"/>
      <c r="AM306" s="285"/>
      <c r="AN306" s="284"/>
      <c r="AO306" s="285"/>
      <c r="AP306" s="284"/>
      <c r="AQ306" s="285"/>
      <c r="AR306" s="284"/>
      <c r="AS306" s="285"/>
      <c r="AT306" s="284"/>
      <c r="AU306" s="126"/>
      <c r="AV306" s="126"/>
    </row>
    <row r="307" spans="1:48" x14ac:dyDescent="0.25">
      <c r="A307" s="284"/>
      <c r="B307" s="284"/>
      <c r="C307" s="284"/>
      <c r="D307" s="284"/>
      <c r="E307" s="284"/>
      <c r="F307" s="284"/>
      <c r="G307" s="284"/>
      <c r="H307" s="284"/>
      <c r="I307" s="284"/>
      <c r="J307" s="284"/>
      <c r="K307" s="284"/>
      <c r="L307" s="284"/>
      <c r="M307" s="284"/>
      <c r="N307" s="284"/>
      <c r="O307" s="284"/>
      <c r="P307" s="284"/>
      <c r="Q307" s="285"/>
      <c r="R307" s="285"/>
      <c r="S307" s="285"/>
      <c r="T307" s="284"/>
      <c r="U307" s="285"/>
      <c r="V307" s="284"/>
      <c r="W307" s="285"/>
      <c r="X307" s="284"/>
      <c r="Y307" s="285"/>
      <c r="Z307" s="284"/>
      <c r="AA307" s="285"/>
      <c r="AB307" s="284"/>
      <c r="AC307" s="285"/>
      <c r="AD307" s="284"/>
      <c r="AE307" s="285"/>
      <c r="AF307" s="284"/>
      <c r="AG307" s="285"/>
      <c r="AH307" s="284"/>
      <c r="AI307" s="285"/>
      <c r="AJ307" s="284"/>
      <c r="AK307" s="285"/>
      <c r="AL307" s="284"/>
      <c r="AM307" s="285"/>
      <c r="AN307" s="284"/>
      <c r="AO307" s="285"/>
      <c r="AP307" s="284"/>
      <c r="AQ307" s="285"/>
      <c r="AR307" s="284"/>
      <c r="AS307" s="285"/>
      <c r="AT307" s="284"/>
    </row>
    <row r="308" spans="1:48" x14ac:dyDescent="0.25">
      <c r="A308" s="126"/>
    </row>
  </sheetData>
  <sheetProtection algorithmName="SHA-512" hashValue="dKOMud8KR7LjPVNrxUTqzkYVJFYVCJcwcK/VRQLTomG8wVwTEVltPXZU2OSgp6GX2JRYxMFbuoOVpftADatZYg==" saltValue="N44079RBcoHJvkIURKycQA==" spinCount="100000" sheet="1" objects="1" scenarios="1"/>
  <protectedRanges>
    <protectedRange sqref="G5:G304 I5:K304" name="Range1_2"/>
  </protectedRanges>
  <customSheetViews>
    <customSheetView guid="{BDC8AE3F-6C52-4013-8B34-4743A4E33792}" state="hidden">
      <pageMargins left="0.7" right="0.7" top="0.75" bottom="0.75" header="0.3" footer="0.3"/>
      <pageSetup orientation="portrait" r:id="rId1"/>
    </customSheetView>
    <customSheetView guid="{DFDD0A5F-1CD5-4B59-83C1-73FEE1AC7815}" state="hidden">
      <pageMargins left="0.7" right="0.7" top="0.75" bottom="0.75" header="0.3" footer="0.3"/>
      <pageSetup orientation="portrait" r:id="rId2"/>
    </customSheetView>
  </customSheetViews>
  <mergeCells count="3700">
    <mergeCell ref="B302:B304"/>
    <mergeCell ref="C302:C304"/>
    <mergeCell ref="D302:D304"/>
    <mergeCell ref="E302:E304"/>
    <mergeCell ref="F302:F304"/>
    <mergeCell ref="G302:G304"/>
    <mergeCell ref="H302:H304"/>
    <mergeCell ref="Q302:Q304"/>
    <mergeCell ref="R302:R304"/>
    <mergeCell ref="AN299:AN301"/>
    <mergeCell ref="AO299:AO301"/>
    <mergeCell ref="AP299:AP301"/>
    <mergeCell ref="AQ299:AQ301"/>
    <mergeCell ref="AR299:AR301"/>
    <mergeCell ref="AS299:AS301"/>
    <mergeCell ref="AH299:AH301"/>
    <mergeCell ref="AI299:AI301"/>
    <mergeCell ref="AJ299:AJ301"/>
    <mergeCell ref="AK299:AK301"/>
    <mergeCell ref="AL299:AL301"/>
    <mergeCell ref="AM299:AM301"/>
    <mergeCell ref="AB299:AB301"/>
    <mergeCell ref="AC299:AC301"/>
    <mergeCell ref="AD299:AD301"/>
    <mergeCell ref="AE299:AE301"/>
    <mergeCell ref="AT302:AT304"/>
    <mergeCell ref="AK302:AK304"/>
    <mergeCell ref="AL302:AL304"/>
    <mergeCell ref="AG299:AG301"/>
    <mergeCell ref="V299:V301"/>
    <mergeCell ref="W299:W301"/>
    <mergeCell ref="X299:X301"/>
    <mergeCell ref="Y299:Y301"/>
    <mergeCell ref="Z299:Z301"/>
    <mergeCell ref="AA299:AA301"/>
    <mergeCell ref="H299:H301"/>
    <mergeCell ref="Q299:Q301"/>
    <mergeCell ref="R299:R301"/>
    <mergeCell ref="S299:S301"/>
    <mergeCell ref="T299:T301"/>
    <mergeCell ref="U299:U301"/>
    <mergeCell ref="Y302:Y304"/>
    <mergeCell ref="Z302:Z304"/>
    <mergeCell ref="AA302:AA304"/>
    <mergeCell ref="AB302:AB304"/>
    <mergeCell ref="AC302:AC304"/>
    <mergeCell ref="AD302:AD304"/>
    <mergeCell ref="AT299:AT301"/>
    <mergeCell ref="AQ296:AQ298"/>
    <mergeCell ref="AR296:AR298"/>
    <mergeCell ref="AS296:AS298"/>
    <mergeCell ref="S302:S304"/>
    <mergeCell ref="T302:T304"/>
    <mergeCell ref="U302:U304"/>
    <mergeCell ref="V302:V304"/>
    <mergeCell ref="W302:W304"/>
    <mergeCell ref="X302:X304"/>
    <mergeCell ref="AM302:AM304"/>
    <mergeCell ref="AN302:AN304"/>
    <mergeCell ref="AO302:AO304"/>
    <mergeCell ref="AP302:AP304"/>
    <mergeCell ref="AE302:AE304"/>
    <mergeCell ref="AF302:AF304"/>
    <mergeCell ref="AG302:AG304"/>
    <mergeCell ref="AH302:AH304"/>
    <mergeCell ref="AI302:AI304"/>
    <mergeCell ref="AJ302:AJ304"/>
    <mergeCell ref="AQ302:AQ304"/>
    <mergeCell ref="AR302:AR304"/>
    <mergeCell ref="AS302:AS304"/>
    <mergeCell ref="AT296:AT298"/>
    <mergeCell ref="B299:B301"/>
    <mergeCell ref="C299:C301"/>
    <mergeCell ref="D299:D301"/>
    <mergeCell ref="E299:E301"/>
    <mergeCell ref="F299:F301"/>
    <mergeCell ref="G299:G301"/>
    <mergeCell ref="AK296:AK298"/>
    <mergeCell ref="AL296:AL298"/>
    <mergeCell ref="AM296:AM298"/>
    <mergeCell ref="AN296:AN298"/>
    <mergeCell ref="AO296:AO298"/>
    <mergeCell ref="AP296:AP298"/>
    <mergeCell ref="AE296:AE298"/>
    <mergeCell ref="AF296:AF298"/>
    <mergeCell ref="AG296:AG298"/>
    <mergeCell ref="AH296:AH298"/>
    <mergeCell ref="AI296:AI298"/>
    <mergeCell ref="AJ296:AJ298"/>
    <mergeCell ref="Y296:Y298"/>
    <mergeCell ref="Z296:Z298"/>
    <mergeCell ref="AA296:AA298"/>
    <mergeCell ref="AB296:AB298"/>
    <mergeCell ref="AC296:AC298"/>
    <mergeCell ref="AD296:AD298"/>
    <mergeCell ref="S296:S298"/>
    <mergeCell ref="T296:T298"/>
    <mergeCell ref="U296:U298"/>
    <mergeCell ref="V296:V298"/>
    <mergeCell ref="W296:W298"/>
    <mergeCell ref="X296:X298"/>
    <mergeCell ref="AF299:AF301"/>
    <mergeCell ref="AT293:AT295"/>
    <mergeCell ref="B296:B298"/>
    <mergeCell ref="C296:C298"/>
    <mergeCell ref="D296:D298"/>
    <mergeCell ref="E296:E298"/>
    <mergeCell ref="F296:F298"/>
    <mergeCell ref="G296:G298"/>
    <mergeCell ref="H296:H298"/>
    <mergeCell ref="Q296:Q298"/>
    <mergeCell ref="R296:R298"/>
    <mergeCell ref="AN293:AN295"/>
    <mergeCell ref="AO293:AO295"/>
    <mergeCell ref="AP293:AP295"/>
    <mergeCell ref="AQ293:AQ295"/>
    <mergeCell ref="AR293:AR295"/>
    <mergeCell ref="AS293:AS295"/>
    <mergeCell ref="AH293:AH295"/>
    <mergeCell ref="AI293:AI295"/>
    <mergeCell ref="AJ293:AJ295"/>
    <mergeCell ref="AK293:AK295"/>
    <mergeCell ref="AL293:AL295"/>
    <mergeCell ref="AM293:AM295"/>
    <mergeCell ref="AB293:AB295"/>
    <mergeCell ref="AC293:AC295"/>
    <mergeCell ref="AD293:AD295"/>
    <mergeCell ref="AE293:AE295"/>
    <mergeCell ref="AF293:AF295"/>
    <mergeCell ref="AG293:AG295"/>
    <mergeCell ref="V293:V295"/>
    <mergeCell ref="W293:W295"/>
    <mergeCell ref="X293:X295"/>
    <mergeCell ref="Y293:Y295"/>
    <mergeCell ref="Z293:Z295"/>
    <mergeCell ref="AA293:AA295"/>
    <mergeCell ref="H293:H295"/>
    <mergeCell ref="Q293:Q295"/>
    <mergeCell ref="R293:R295"/>
    <mergeCell ref="S293:S295"/>
    <mergeCell ref="T293:T295"/>
    <mergeCell ref="U293:U295"/>
    <mergeCell ref="AQ290:AQ292"/>
    <mergeCell ref="AR290:AR292"/>
    <mergeCell ref="AS290:AS292"/>
    <mergeCell ref="AT290:AT292"/>
    <mergeCell ref="B293:B295"/>
    <mergeCell ref="C293:C295"/>
    <mergeCell ref="D293:D295"/>
    <mergeCell ref="E293:E295"/>
    <mergeCell ref="F293:F295"/>
    <mergeCell ref="G293:G295"/>
    <mergeCell ref="AK290:AK292"/>
    <mergeCell ref="AL290:AL292"/>
    <mergeCell ref="AM290:AM292"/>
    <mergeCell ref="AN290:AN292"/>
    <mergeCell ref="AO290:AO292"/>
    <mergeCell ref="AP290:AP292"/>
    <mergeCell ref="AE290:AE292"/>
    <mergeCell ref="AF290:AF292"/>
    <mergeCell ref="AG290:AG292"/>
    <mergeCell ref="AH290:AH292"/>
    <mergeCell ref="AI290:AI292"/>
    <mergeCell ref="AJ290:AJ292"/>
    <mergeCell ref="Y290:Y292"/>
    <mergeCell ref="Z290:Z292"/>
    <mergeCell ref="AA290:AA292"/>
    <mergeCell ref="AB290:AB292"/>
    <mergeCell ref="AC290:AC292"/>
    <mergeCell ref="AD290:AD292"/>
    <mergeCell ref="S290:S292"/>
    <mergeCell ref="T290:T292"/>
    <mergeCell ref="U290:U292"/>
    <mergeCell ref="V290:V292"/>
    <mergeCell ref="W290:W292"/>
    <mergeCell ref="X290:X292"/>
    <mergeCell ref="AT287:AT289"/>
    <mergeCell ref="B290:B292"/>
    <mergeCell ref="C290:C292"/>
    <mergeCell ref="D290:D292"/>
    <mergeCell ref="E290:E292"/>
    <mergeCell ref="F290:F292"/>
    <mergeCell ref="G290:G292"/>
    <mergeCell ref="H290:H292"/>
    <mergeCell ref="Q290:Q292"/>
    <mergeCell ref="R290:R292"/>
    <mergeCell ref="AN287:AN289"/>
    <mergeCell ref="AO287:AO289"/>
    <mergeCell ref="AP287:AP289"/>
    <mergeCell ref="AQ287:AQ289"/>
    <mergeCell ref="AR287:AR289"/>
    <mergeCell ref="AS287:AS289"/>
    <mergeCell ref="AH287:AH289"/>
    <mergeCell ref="AI287:AI289"/>
    <mergeCell ref="AJ287:AJ289"/>
    <mergeCell ref="AK287:AK289"/>
    <mergeCell ref="AL287:AL289"/>
    <mergeCell ref="AM287:AM289"/>
    <mergeCell ref="AB287:AB289"/>
    <mergeCell ref="AC287:AC289"/>
    <mergeCell ref="AD287:AD289"/>
    <mergeCell ref="AE287:AE289"/>
    <mergeCell ref="AF287:AF289"/>
    <mergeCell ref="AG287:AG289"/>
    <mergeCell ref="V287:V289"/>
    <mergeCell ref="W287:W289"/>
    <mergeCell ref="X287:X289"/>
    <mergeCell ref="Y287:Y289"/>
    <mergeCell ref="Z287:Z289"/>
    <mergeCell ref="AA287:AA289"/>
    <mergeCell ref="H287:H289"/>
    <mergeCell ref="Q287:Q289"/>
    <mergeCell ref="R287:R289"/>
    <mergeCell ref="S287:S289"/>
    <mergeCell ref="T287:T289"/>
    <mergeCell ref="U287:U289"/>
    <mergeCell ref="AQ284:AQ286"/>
    <mergeCell ref="AR284:AR286"/>
    <mergeCell ref="AS284:AS286"/>
    <mergeCell ref="AT284:AT286"/>
    <mergeCell ref="B287:B289"/>
    <mergeCell ref="C287:C289"/>
    <mergeCell ref="D287:D289"/>
    <mergeCell ref="E287:E289"/>
    <mergeCell ref="F287:F289"/>
    <mergeCell ref="G287:G289"/>
    <mergeCell ref="AK284:AK286"/>
    <mergeCell ref="AL284:AL286"/>
    <mergeCell ref="AM284:AM286"/>
    <mergeCell ref="AN284:AN286"/>
    <mergeCell ref="AO284:AO286"/>
    <mergeCell ref="AP284:AP286"/>
    <mergeCell ref="AE284:AE286"/>
    <mergeCell ref="AF284:AF286"/>
    <mergeCell ref="AG284:AG286"/>
    <mergeCell ref="AH284:AH286"/>
    <mergeCell ref="AI284:AI286"/>
    <mergeCell ref="AJ284:AJ286"/>
    <mergeCell ref="Y284:Y286"/>
    <mergeCell ref="Z284:Z286"/>
    <mergeCell ref="AA284:AA286"/>
    <mergeCell ref="AB284:AB286"/>
    <mergeCell ref="AC284:AC286"/>
    <mergeCell ref="AD284:AD286"/>
    <mergeCell ref="S284:S286"/>
    <mergeCell ref="T284:T286"/>
    <mergeCell ref="U284:U286"/>
    <mergeCell ref="V284:V286"/>
    <mergeCell ref="W284:W286"/>
    <mergeCell ref="X284:X286"/>
    <mergeCell ref="AT281:AT283"/>
    <mergeCell ref="B284:B286"/>
    <mergeCell ref="C284:C286"/>
    <mergeCell ref="D284:D286"/>
    <mergeCell ref="E284:E286"/>
    <mergeCell ref="F284:F286"/>
    <mergeCell ref="G284:G286"/>
    <mergeCell ref="H284:H286"/>
    <mergeCell ref="Q284:Q286"/>
    <mergeCell ref="R284:R286"/>
    <mergeCell ref="AN281:AN283"/>
    <mergeCell ref="AO281:AO283"/>
    <mergeCell ref="AP281:AP283"/>
    <mergeCell ref="AQ281:AQ283"/>
    <mergeCell ref="AR281:AR283"/>
    <mergeCell ref="AS281:AS283"/>
    <mergeCell ref="AH281:AH283"/>
    <mergeCell ref="AI281:AI283"/>
    <mergeCell ref="AJ281:AJ283"/>
    <mergeCell ref="AK281:AK283"/>
    <mergeCell ref="AL281:AL283"/>
    <mergeCell ref="AM281:AM283"/>
    <mergeCell ref="AB281:AB283"/>
    <mergeCell ref="AC281:AC283"/>
    <mergeCell ref="AD281:AD283"/>
    <mergeCell ref="AE281:AE283"/>
    <mergeCell ref="AF281:AF283"/>
    <mergeCell ref="AG281:AG283"/>
    <mergeCell ref="V281:V283"/>
    <mergeCell ref="W281:W283"/>
    <mergeCell ref="X281:X283"/>
    <mergeCell ref="Y281:Y283"/>
    <mergeCell ref="Z281:Z283"/>
    <mergeCell ref="AA281:AA283"/>
    <mergeCell ref="H281:H283"/>
    <mergeCell ref="Q281:Q283"/>
    <mergeCell ref="R281:R283"/>
    <mergeCell ref="S281:S283"/>
    <mergeCell ref="T281:T283"/>
    <mergeCell ref="U281:U283"/>
    <mergeCell ref="AQ278:AQ280"/>
    <mergeCell ref="AR278:AR280"/>
    <mergeCell ref="AS278:AS280"/>
    <mergeCell ref="AT278:AT280"/>
    <mergeCell ref="B281:B283"/>
    <mergeCell ref="C281:C283"/>
    <mergeCell ref="D281:D283"/>
    <mergeCell ref="E281:E283"/>
    <mergeCell ref="F281:F283"/>
    <mergeCell ref="G281:G283"/>
    <mergeCell ref="AK278:AK280"/>
    <mergeCell ref="AL278:AL280"/>
    <mergeCell ref="AM278:AM280"/>
    <mergeCell ref="AN278:AN280"/>
    <mergeCell ref="AO278:AO280"/>
    <mergeCell ref="AP278:AP280"/>
    <mergeCell ref="AE278:AE280"/>
    <mergeCell ref="AF278:AF280"/>
    <mergeCell ref="AG278:AG280"/>
    <mergeCell ref="AH278:AH280"/>
    <mergeCell ref="AI278:AI280"/>
    <mergeCell ref="AJ278:AJ280"/>
    <mergeCell ref="Y278:Y280"/>
    <mergeCell ref="Z278:Z280"/>
    <mergeCell ref="AA278:AA280"/>
    <mergeCell ref="AB278:AB280"/>
    <mergeCell ref="AC278:AC280"/>
    <mergeCell ref="AD278:AD280"/>
    <mergeCell ref="S278:S280"/>
    <mergeCell ref="T278:T280"/>
    <mergeCell ref="U278:U280"/>
    <mergeCell ref="V278:V280"/>
    <mergeCell ref="W278:W280"/>
    <mergeCell ref="X278:X280"/>
    <mergeCell ref="AT275:AT277"/>
    <mergeCell ref="B278:B280"/>
    <mergeCell ref="C278:C280"/>
    <mergeCell ref="D278:D280"/>
    <mergeCell ref="E278:E280"/>
    <mergeCell ref="F278:F280"/>
    <mergeCell ref="G278:G280"/>
    <mergeCell ref="H278:H280"/>
    <mergeCell ref="Q278:Q280"/>
    <mergeCell ref="R278:R280"/>
    <mergeCell ref="AN275:AN277"/>
    <mergeCell ref="AO275:AO277"/>
    <mergeCell ref="AP275:AP277"/>
    <mergeCell ref="AQ275:AQ277"/>
    <mergeCell ref="AR275:AR277"/>
    <mergeCell ref="AS275:AS277"/>
    <mergeCell ref="AH275:AH277"/>
    <mergeCell ref="AI275:AI277"/>
    <mergeCell ref="AJ275:AJ277"/>
    <mergeCell ref="AK275:AK277"/>
    <mergeCell ref="AL275:AL277"/>
    <mergeCell ref="AM275:AM277"/>
    <mergeCell ref="AB275:AB277"/>
    <mergeCell ref="AC275:AC277"/>
    <mergeCell ref="AD275:AD277"/>
    <mergeCell ref="AE275:AE277"/>
    <mergeCell ref="AF275:AF277"/>
    <mergeCell ref="AG275:AG277"/>
    <mergeCell ref="V275:V277"/>
    <mergeCell ref="W275:W277"/>
    <mergeCell ref="X275:X277"/>
    <mergeCell ref="Y275:Y277"/>
    <mergeCell ref="Z275:Z277"/>
    <mergeCell ref="AA275:AA277"/>
    <mergeCell ref="H275:H277"/>
    <mergeCell ref="Q275:Q277"/>
    <mergeCell ref="R275:R277"/>
    <mergeCell ref="S275:S277"/>
    <mergeCell ref="T275:T277"/>
    <mergeCell ref="U275:U277"/>
    <mergeCell ref="AQ272:AQ274"/>
    <mergeCell ref="AR272:AR274"/>
    <mergeCell ref="AS272:AS274"/>
    <mergeCell ref="AT272:AT274"/>
    <mergeCell ref="B275:B277"/>
    <mergeCell ref="C275:C277"/>
    <mergeCell ref="D275:D277"/>
    <mergeCell ref="E275:E277"/>
    <mergeCell ref="F275:F277"/>
    <mergeCell ref="G275:G277"/>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AT269:AT271"/>
    <mergeCell ref="B272:B274"/>
    <mergeCell ref="C272:C274"/>
    <mergeCell ref="D272:D274"/>
    <mergeCell ref="E272:E274"/>
    <mergeCell ref="F272:F274"/>
    <mergeCell ref="G272:G274"/>
    <mergeCell ref="H272:H274"/>
    <mergeCell ref="Q272:Q274"/>
    <mergeCell ref="R272:R274"/>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H269:H271"/>
    <mergeCell ref="Q269:Q271"/>
    <mergeCell ref="R269:R271"/>
    <mergeCell ref="S269:S271"/>
    <mergeCell ref="T269:T271"/>
    <mergeCell ref="U269:U271"/>
    <mergeCell ref="AQ266:AQ268"/>
    <mergeCell ref="AR266:AR268"/>
    <mergeCell ref="AS266:AS268"/>
    <mergeCell ref="AT266:AT268"/>
    <mergeCell ref="B269:B271"/>
    <mergeCell ref="C269:C271"/>
    <mergeCell ref="D269:D271"/>
    <mergeCell ref="E269:E271"/>
    <mergeCell ref="F269:F271"/>
    <mergeCell ref="G269:G271"/>
    <mergeCell ref="AK266:AK268"/>
    <mergeCell ref="AL266:AL268"/>
    <mergeCell ref="AM266:AM268"/>
    <mergeCell ref="AN266:AN268"/>
    <mergeCell ref="AO266:AO268"/>
    <mergeCell ref="AP266:AP268"/>
    <mergeCell ref="AE266:AE268"/>
    <mergeCell ref="AF266:AF268"/>
    <mergeCell ref="AG266:AG268"/>
    <mergeCell ref="AH266:AH268"/>
    <mergeCell ref="AI266:AI268"/>
    <mergeCell ref="AJ266:AJ268"/>
    <mergeCell ref="Y266:Y268"/>
    <mergeCell ref="Z266:Z268"/>
    <mergeCell ref="AA266:AA268"/>
    <mergeCell ref="AB266:AB268"/>
    <mergeCell ref="AC266:AC268"/>
    <mergeCell ref="AD266:AD268"/>
    <mergeCell ref="S266:S268"/>
    <mergeCell ref="T266:T268"/>
    <mergeCell ref="U266:U268"/>
    <mergeCell ref="V266:V268"/>
    <mergeCell ref="W266:W268"/>
    <mergeCell ref="X266:X268"/>
    <mergeCell ref="AT263:AT265"/>
    <mergeCell ref="B266:B268"/>
    <mergeCell ref="C266:C268"/>
    <mergeCell ref="D266:D268"/>
    <mergeCell ref="E266:E268"/>
    <mergeCell ref="F266:F268"/>
    <mergeCell ref="G266:G268"/>
    <mergeCell ref="H266:H268"/>
    <mergeCell ref="Q266:Q268"/>
    <mergeCell ref="R266:R268"/>
    <mergeCell ref="AN263:AN265"/>
    <mergeCell ref="AO263:AO265"/>
    <mergeCell ref="AP263:AP265"/>
    <mergeCell ref="AQ263:AQ265"/>
    <mergeCell ref="AR263:AR265"/>
    <mergeCell ref="AS263:AS265"/>
    <mergeCell ref="AH263:AH265"/>
    <mergeCell ref="AI263:AI265"/>
    <mergeCell ref="AJ263:AJ265"/>
    <mergeCell ref="AK263:AK265"/>
    <mergeCell ref="AL263:AL265"/>
    <mergeCell ref="AM263:AM265"/>
    <mergeCell ref="AB263:AB265"/>
    <mergeCell ref="AC263:AC265"/>
    <mergeCell ref="AD263:AD265"/>
    <mergeCell ref="AE263:AE265"/>
    <mergeCell ref="AF263:AF265"/>
    <mergeCell ref="AG263:AG265"/>
    <mergeCell ref="V263:V265"/>
    <mergeCell ref="W263:W265"/>
    <mergeCell ref="X263:X265"/>
    <mergeCell ref="Y263:Y265"/>
    <mergeCell ref="Z263:Z265"/>
    <mergeCell ref="AA263:AA265"/>
    <mergeCell ref="H263:H265"/>
    <mergeCell ref="Q263:Q265"/>
    <mergeCell ref="R263:R265"/>
    <mergeCell ref="S263:S265"/>
    <mergeCell ref="T263:T265"/>
    <mergeCell ref="U263:U265"/>
    <mergeCell ref="AQ260:AQ262"/>
    <mergeCell ref="AR260:AR262"/>
    <mergeCell ref="AS260:AS262"/>
    <mergeCell ref="AT260:AT262"/>
    <mergeCell ref="B263:B265"/>
    <mergeCell ref="C263:C265"/>
    <mergeCell ref="D263:D265"/>
    <mergeCell ref="E263:E265"/>
    <mergeCell ref="F263:F265"/>
    <mergeCell ref="G263:G265"/>
    <mergeCell ref="AK260:AK262"/>
    <mergeCell ref="AL260:AL262"/>
    <mergeCell ref="AM260:AM262"/>
    <mergeCell ref="AN260:AN262"/>
    <mergeCell ref="AO260:AO262"/>
    <mergeCell ref="AP260:AP262"/>
    <mergeCell ref="AE260:AE262"/>
    <mergeCell ref="AF260:AF262"/>
    <mergeCell ref="AG260:AG262"/>
    <mergeCell ref="AH260:AH262"/>
    <mergeCell ref="AI260:AI262"/>
    <mergeCell ref="AJ260:AJ262"/>
    <mergeCell ref="Y260:Y262"/>
    <mergeCell ref="Z260:Z262"/>
    <mergeCell ref="AA260:AA262"/>
    <mergeCell ref="AB260:AB262"/>
    <mergeCell ref="AC260:AC262"/>
    <mergeCell ref="AD260:AD262"/>
    <mergeCell ref="S260:S262"/>
    <mergeCell ref="T260:T262"/>
    <mergeCell ref="U260:U262"/>
    <mergeCell ref="V260:V262"/>
    <mergeCell ref="W260:W262"/>
    <mergeCell ref="X260:X262"/>
    <mergeCell ref="AT257:AT259"/>
    <mergeCell ref="B260:B262"/>
    <mergeCell ref="C260:C262"/>
    <mergeCell ref="D260:D262"/>
    <mergeCell ref="E260:E262"/>
    <mergeCell ref="F260:F262"/>
    <mergeCell ref="G260:G262"/>
    <mergeCell ref="H260:H262"/>
    <mergeCell ref="Q260:Q262"/>
    <mergeCell ref="R260:R262"/>
    <mergeCell ref="AN257:AN259"/>
    <mergeCell ref="AO257:AO259"/>
    <mergeCell ref="AP257:AP259"/>
    <mergeCell ref="AQ257:AQ259"/>
    <mergeCell ref="AR257:AR259"/>
    <mergeCell ref="AS257:AS259"/>
    <mergeCell ref="AH257:AH259"/>
    <mergeCell ref="AI257:AI259"/>
    <mergeCell ref="AJ257:AJ259"/>
    <mergeCell ref="AK257:AK259"/>
    <mergeCell ref="AL257:AL259"/>
    <mergeCell ref="AM257:AM259"/>
    <mergeCell ref="AB257:AB259"/>
    <mergeCell ref="AC257:AC259"/>
    <mergeCell ref="AD257:AD259"/>
    <mergeCell ref="AE257:AE259"/>
    <mergeCell ref="AF257:AF259"/>
    <mergeCell ref="AG257:AG259"/>
    <mergeCell ref="V257:V259"/>
    <mergeCell ref="W257:W259"/>
    <mergeCell ref="X257:X259"/>
    <mergeCell ref="Y257:Y259"/>
    <mergeCell ref="Z257:Z259"/>
    <mergeCell ref="AA257:AA259"/>
    <mergeCell ref="H257:H259"/>
    <mergeCell ref="Q257:Q259"/>
    <mergeCell ref="R257:R259"/>
    <mergeCell ref="S257:S259"/>
    <mergeCell ref="T257:T259"/>
    <mergeCell ref="U257:U259"/>
    <mergeCell ref="AQ254:AQ256"/>
    <mergeCell ref="AR254:AR256"/>
    <mergeCell ref="AS254:AS256"/>
    <mergeCell ref="AT254:AT256"/>
    <mergeCell ref="B257:B259"/>
    <mergeCell ref="C257:C259"/>
    <mergeCell ref="D257:D259"/>
    <mergeCell ref="E257:E259"/>
    <mergeCell ref="F257:F259"/>
    <mergeCell ref="G257:G259"/>
    <mergeCell ref="AK254:AK256"/>
    <mergeCell ref="AL254:AL256"/>
    <mergeCell ref="AM254:AM256"/>
    <mergeCell ref="AN254:AN256"/>
    <mergeCell ref="AO254:AO256"/>
    <mergeCell ref="AP254:AP256"/>
    <mergeCell ref="AE254:AE256"/>
    <mergeCell ref="AF254:AF256"/>
    <mergeCell ref="AG254:AG256"/>
    <mergeCell ref="AH254:AH256"/>
    <mergeCell ref="AI254:AI256"/>
    <mergeCell ref="AJ254:AJ256"/>
    <mergeCell ref="Y254:Y256"/>
    <mergeCell ref="Z254:Z256"/>
    <mergeCell ref="AA254:AA256"/>
    <mergeCell ref="AB254:AB256"/>
    <mergeCell ref="AC254:AC256"/>
    <mergeCell ref="AD254:AD256"/>
    <mergeCell ref="S254:S256"/>
    <mergeCell ref="T254:T256"/>
    <mergeCell ref="U254:U256"/>
    <mergeCell ref="V254:V256"/>
    <mergeCell ref="W254:W256"/>
    <mergeCell ref="X254:X256"/>
    <mergeCell ref="AT251:AT253"/>
    <mergeCell ref="B254:B256"/>
    <mergeCell ref="C254:C256"/>
    <mergeCell ref="D254:D256"/>
    <mergeCell ref="E254:E256"/>
    <mergeCell ref="F254:F256"/>
    <mergeCell ref="G254:G256"/>
    <mergeCell ref="H254:H256"/>
    <mergeCell ref="Q254:Q256"/>
    <mergeCell ref="R254:R256"/>
    <mergeCell ref="AN251:AN253"/>
    <mergeCell ref="AO251:AO253"/>
    <mergeCell ref="AP251:AP253"/>
    <mergeCell ref="AQ251:AQ253"/>
    <mergeCell ref="AR251:AR253"/>
    <mergeCell ref="AS251:AS253"/>
    <mergeCell ref="AH251:AH253"/>
    <mergeCell ref="AI251:AI253"/>
    <mergeCell ref="AJ251:AJ253"/>
    <mergeCell ref="AK251:AK253"/>
    <mergeCell ref="AL251:AL253"/>
    <mergeCell ref="AM251:AM253"/>
    <mergeCell ref="AB251:AB253"/>
    <mergeCell ref="AC251:AC253"/>
    <mergeCell ref="AD251:AD253"/>
    <mergeCell ref="AE251:AE253"/>
    <mergeCell ref="AF251:AF253"/>
    <mergeCell ref="AG251:AG253"/>
    <mergeCell ref="V251:V253"/>
    <mergeCell ref="W251:W253"/>
    <mergeCell ref="X251:X253"/>
    <mergeCell ref="Y251:Y253"/>
    <mergeCell ref="Z251:Z253"/>
    <mergeCell ref="AA251:AA253"/>
    <mergeCell ref="H251:H253"/>
    <mergeCell ref="Q251:Q253"/>
    <mergeCell ref="R251:R253"/>
    <mergeCell ref="S251:S253"/>
    <mergeCell ref="T251:T253"/>
    <mergeCell ref="U251:U253"/>
    <mergeCell ref="AQ248:AQ250"/>
    <mergeCell ref="AR248:AR250"/>
    <mergeCell ref="AS248:AS250"/>
    <mergeCell ref="AT248:AT250"/>
    <mergeCell ref="B251:B253"/>
    <mergeCell ref="C251:C253"/>
    <mergeCell ref="D251:D253"/>
    <mergeCell ref="E251:E253"/>
    <mergeCell ref="F251:F253"/>
    <mergeCell ref="G251:G253"/>
    <mergeCell ref="AK248:AK250"/>
    <mergeCell ref="AL248:AL250"/>
    <mergeCell ref="AM248:AM250"/>
    <mergeCell ref="AN248:AN250"/>
    <mergeCell ref="AO248:AO250"/>
    <mergeCell ref="AP248:AP250"/>
    <mergeCell ref="AE248:AE250"/>
    <mergeCell ref="AF248:AF250"/>
    <mergeCell ref="AG248:AG250"/>
    <mergeCell ref="AH248:AH250"/>
    <mergeCell ref="AI248:AI250"/>
    <mergeCell ref="AJ248:AJ250"/>
    <mergeCell ref="Y248:Y250"/>
    <mergeCell ref="Z248:Z250"/>
    <mergeCell ref="AA248:AA250"/>
    <mergeCell ref="AB248:AB250"/>
    <mergeCell ref="AC248:AC250"/>
    <mergeCell ref="AD248:AD250"/>
    <mergeCell ref="S248:S250"/>
    <mergeCell ref="T248:T250"/>
    <mergeCell ref="U248:U250"/>
    <mergeCell ref="V248:V250"/>
    <mergeCell ref="W248:W250"/>
    <mergeCell ref="X248:X250"/>
    <mergeCell ref="AT245:AT247"/>
    <mergeCell ref="B248:B250"/>
    <mergeCell ref="C248:C250"/>
    <mergeCell ref="D248:D250"/>
    <mergeCell ref="E248:E250"/>
    <mergeCell ref="F248:F250"/>
    <mergeCell ref="G248:G250"/>
    <mergeCell ref="H248:H250"/>
    <mergeCell ref="Q248:Q250"/>
    <mergeCell ref="R248:R250"/>
    <mergeCell ref="AN245:AN247"/>
    <mergeCell ref="AO245:AO247"/>
    <mergeCell ref="AP245:AP247"/>
    <mergeCell ref="AQ245:AQ247"/>
    <mergeCell ref="AR245:AR247"/>
    <mergeCell ref="AS245:AS247"/>
    <mergeCell ref="AH245:AH247"/>
    <mergeCell ref="AI245:AI247"/>
    <mergeCell ref="AJ245:AJ247"/>
    <mergeCell ref="AK245:AK247"/>
    <mergeCell ref="AL245:AL247"/>
    <mergeCell ref="AM245:AM247"/>
    <mergeCell ref="AB245:AB247"/>
    <mergeCell ref="AC245:AC247"/>
    <mergeCell ref="AD245:AD247"/>
    <mergeCell ref="AE245:AE247"/>
    <mergeCell ref="AF245:AF247"/>
    <mergeCell ref="AG245:AG247"/>
    <mergeCell ref="V245:V247"/>
    <mergeCell ref="W245:W247"/>
    <mergeCell ref="X245:X247"/>
    <mergeCell ref="Y245:Y247"/>
    <mergeCell ref="Z245:Z247"/>
    <mergeCell ref="AA245:AA247"/>
    <mergeCell ref="H245:H247"/>
    <mergeCell ref="Q245:Q247"/>
    <mergeCell ref="R245:R247"/>
    <mergeCell ref="S245:S247"/>
    <mergeCell ref="T245:T247"/>
    <mergeCell ref="U245:U247"/>
    <mergeCell ref="AQ242:AQ244"/>
    <mergeCell ref="AR242:AR244"/>
    <mergeCell ref="AS242:AS244"/>
    <mergeCell ref="AT242:AT244"/>
    <mergeCell ref="B245:B247"/>
    <mergeCell ref="C245:C247"/>
    <mergeCell ref="D245:D247"/>
    <mergeCell ref="E245:E247"/>
    <mergeCell ref="F245:F247"/>
    <mergeCell ref="G245:G247"/>
    <mergeCell ref="AK242:AK244"/>
    <mergeCell ref="AL242:AL244"/>
    <mergeCell ref="AM242:AM244"/>
    <mergeCell ref="AN242:AN244"/>
    <mergeCell ref="AO242:AO244"/>
    <mergeCell ref="AP242:AP244"/>
    <mergeCell ref="AE242:AE244"/>
    <mergeCell ref="AF242:AF244"/>
    <mergeCell ref="AG242:AG244"/>
    <mergeCell ref="AH242:AH244"/>
    <mergeCell ref="AI242:AI244"/>
    <mergeCell ref="AJ242:AJ244"/>
    <mergeCell ref="Y242:Y244"/>
    <mergeCell ref="Z242:Z244"/>
    <mergeCell ref="AA242:AA244"/>
    <mergeCell ref="AB242:AB244"/>
    <mergeCell ref="AC242:AC244"/>
    <mergeCell ref="AD242:AD244"/>
    <mergeCell ref="S242:S244"/>
    <mergeCell ref="T242:T244"/>
    <mergeCell ref="U242:U244"/>
    <mergeCell ref="V242:V244"/>
    <mergeCell ref="W242:W244"/>
    <mergeCell ref="X242:X244"/>
    <mergeCell ref="AT239:AT241"/>
    <mergeCell ref="B242:B244"/>
    <mergeCell ref="C242:C244"/>
    <mergeCell ref="D242:D244"/>
    <mergeCell ref="E242:E244"/>
    <mergeCell ref="F242:F244"/>
    <mergeCell ref="G242:G244"/>
    <mergeCell ref="H242:H244"/>
    <mergeCell ref="Q242:Q244"/>
    <mergeCell ref="R242:R244"/>
    <mergeCell ref="AN239:AN241"/>
    <mergeCell ref="AO239:AO241"/>
    <mergeCell ref="AP239:AP241"/>
    <mergeCell ref="AQ239:AQ241"/>
    <mergeCell ref="AR239:AR241"/>
    <mergeCell ref="AS239:AS241"/>
    <mergeCell ref="AH239:AH241"/>
    <mergeCell ref="AI239:AI241"/>
    <mergeCell ref="AJ239:AJ241"/>
    <mergeCell ref="AK239:AK241"/>
    <mergeCell ref="AL239:AL241"/>
    <mergeCell ref="AM239:AM241"/>
    <mergeCell ref="AB239:AB241"/>
    <mergeCell ref="AC239:AC241"/>
    <mergeCell ref="AD239:AD241"/>
    <mergeCell ref="AE239:AE241"/>
    <mergeCell ref="AF239:AF241"/>
    <mergeCell ref="AG239:AG241"/>
    <mergeCell ref="V239:V241"/>
    <mergeCell ref="W239:W241"/>
    <mergeCell ref="X239:X241"/>
    <mergeCell ref="Y239:Y241"/>
    <mergeCell ref="Z239:Z241"/>
    <mergeCell ref="AA239:AA241"/>
    <mergeCell ref="H239:H241"/>
    <mergeCell ref="Q239:Q241"/>
    <mergeCell ref="R239:R241"/>
    <mergeCell ref="S239:S241"/>
    <mergeCell ref="T239:T241"/>
    <mergeCell ref="U239:U241"/>
    <mergeCell ref="AQ236:AQ238"/>
    <mergeCell ref="AR236:AR238"/>
    <mergeCell ref="AS236:AS238"/>
    <mergeCell ref="AT236:AT238"/>
    <mergeCell ref="B239:B241"/>
    <mergeCell ref="C239:C241"/>
    <mergeCell ref="D239:D241"/>
    <mergeCell ref="E239:E241"/>
    <mergeCell ref="F239:F241"/>
    <mergeCell ref="G239:G241"/>
    <mergeCell ref="AK236:AK238"/>
    <mergeCell ref="AL236:AL238"/>
    <mergeCell ref="AM236:AM238"/>
    <mergeCell ref="AN236:AN238"/>
    <mergeCell ref="AO236:AO238"/>
    <mergeCell ref="AP236:AP238"/>
    <mergeCell ref="AE236:AE238"/>
    <mergeCell ref="AF236:AF238"/>
    <mergeCell ref="AG236:AG238"/>
    <mergeCell ref="AH236:AH238"/>
    <mergeCell ref="AI236:AI238"/>
    <mergeCell ref="AJ236:AJ238"/>
    <mergeCell ref="Y236:Y238"/>
    <mergeCell ref="Z236:Z238"/>
    <mergeCell ref="AA236:AA238"/>
    <mergeCell ref="AB236:AB238"/>
    <mergeCell ref="AC236:AC238"/>
    <mergeCell ref="AD236:AD238"/>
    <mergeCell ref="S236:S238"/>
    <mergeCell ref="T236:T238"/>
    <mergeCell ref="U236:U238"/>
    <mergeCell ref="V236:V238"/>
    <mergeCell ref="W236:W238"/>
    <mergeCell ref="X236:X238"/>
    <mergeCell ref="AT233:AT235"/>
    <mergeCell ref="B236:B238"/>
    <mergeCell ref="C236:C238"/>
    <mergeCell ref="D236:D238"/>
    <mergeCell ref="E236:E238"/>
    <mergeCell ref="F236:F238"/>
    <mergeCell ref="G236:G238"/>
    <mergeCell ref="H236:H238"/>
    <mergeCell ref="Q236:Q238"/>
    <mergeCell ref="R236:R238"/>
    <mergeCell ref="AN233:AN235"/>
    <mergeCell ref="AO233:AO235"/>
    <mergeCell ref="AP233:AP235"/>
    <mergeCell ref="AQ233:AQ235"/>
    <mergeCell ref="AR233:AR235"/>
    <mergeCell ref="AS233:AS235"/>
    <mergeCell ref="AH233:AH235"/>
    <mergeCell ref="AI233:AI235"/>
    <mergeCell ref="AJ233:AJ235"/>
    <mergeCell ref="AK233:AK235"/>
    <mergeCell ref="AL233:AL235"/>
    <mergeCell ref="AM233:AM235"/>
    <mergeCell ref="AB233:AB235"/>
    <mergeCell ref="AC233:AC235"/>
    <mergeCell ref="AD233:AD235"/>
    <mergeCell ref="AE233:AE235"/>
    <mergeCell ref="AF233:AF235"/>
    <mergeCell ref="AG233:AG235"/>
    <mergeCell ref="V233:V235"/>
    <mergeCell ref="W233:W235"/>
    <mergeCell ref="X233:X235"/>
    <mergeCell ref="Y233:Y235"/>
    <mergeCell ref="Z233:Z235"/>
    <mergeCell ref="AA233:AA235"/>
    <mergeCell ref="H233:H235"/>
    <mergeCell ref="Q233:Q235"/>
    <mergeCell ref="R233:R235"/>
    <mergeCell ref="S233:S235"/>
    <mergeCell ref="T233:T235"/>
    <mergeCell ref="U233:U235"/>
    <mergeCell ref="AQ230:AQ232"/>
    <mergeCell ref="AR230:AR232"/>
    <mergeCell ref="AS230:AS232"/>
    <mergeCell ref="AT230:AT232"/>
    <mergeCell ref="B233:B235"/>
    <mergeCell ref="C233:C235"/>
    <mergeCell ref="D233:D235"/>
    <mergeCell ref="E233:E235"/>
    <mergeCell ref="F233:F235"/>
    <mergeCell ref="G233:G235"/>
    <mergeCell ref="AK230:AK232"/>
    <mergeCell ref="AL230:AL232"/>
    <mergeCell ref="AM230:AM232"/>
    <mergeCell ref="AN230:AN232"/>
    <mergeCell ref="AO230:AO232"/>
    <mergeCell ref="AP230:AP232"/>
    <mergeCell ref="AE230:AE232"/>
    <mergeCell ref="AF230:AF232"/>
    <mergeCell ref="AG230:AG232"/>
    <mergeCell ref="AH230:AH232"/>
    <mergeCell ref="AI230:AI232"/>
    <mergeCell ref="AJ230:AJ232"/>
    <mergeCell ref="Y230:Y232"/>
    <mergeCell ref="Z230:Z232"/>
    <mergeCell ref="AA230:AA232"/>
    <mergeCell ref="AB230:AB232"/>
    <mergeCell ref="AC230:AC232"/>
    <mergeCell ref="AD230:AD232"/>
    <mergeCell ref="S230:S232"/>
    <mergeCell ref="T230:T232"/>
    <mergeCell ref="U230:U232"/>
    <mergeCell ref="V230:V232"/>
    <mergeCell ref="W230:W232"/>
    <mergeCell ref="X230:X232"/>
    <mergeCell ref="AT227:AT229"/>
    <mergeCell ref="B230:B232"/>
    <mergeCell ref="C230:C232"/>
    <mergeCell ref="D230:D232"/>
    <mergeCell ref="E230:E232"/>
    <mergeCell ref="F230:F232"/>
    <mergeCell ref="G230:G232"/>
    <mergeCell ref="H230:H232"/>
    <mergeCell ref="Q230:Q232"/>
    <mergeCell ref="R230:R232"/>
    <mergeCell ref="AN227:AN229"/>
    <mergeCell ref="AO227:AO229"/>
    <mergeCell ref="AP227:AP229"/>
    <mergeCell ref="AQ227:AQ229"/>
    <mergeCell ref="AR227:AR229"/>
    <mergeCell ref="AS227:AS229"/>
    <mergeCell ref="AH227:AH229"/>
    <mergeCell ref="AI227:AI229"/>
    <mergeCell ref="AJ227:AJ229"/>
    <mergeCell ref="AK227:AK229"/>
    <mergeCell ref="AL227:AL229"/>
    <mergeCell ref="AM227:AM229"/>
    <mergeCell ref="AB227:AB229"/>
    <mergeCell ref="AC227:AC229"/>
    <mergeCell ref="AD227:AD229"/>
    <mergeCell ref="AE227:AE229"/>
    <mergeCell ref="AF227:AF229"/>
    <mergeCell ref="AG227:AG229"/>
    <mergeCell ref="V227:V229"/>
    <mergeCell ref="W227:W229"/>
    <mergeCell ref="X227:X229"/>
    <mergeCell ref="Y227:Y229"/>
    <mergeCell ref="Z227:Z229"/>
    <mergeCell ref="AA227:AA229"/>
    <mergeCell ref="H227:H229"/>
    <mergeCell ref="Q227:Q229"/>
    <mergeCell ref="R227:R229"/>
    <mergeCell ref="S227:S229"/>
    <mergeCell ref="T227:T229"/>
    <mergeCell ref="U227:U229"/>
    <mergeCell ref="AQ224:AQ226"/>
    <mergeCell ref="AR224:AR226"/>
    <mergeCell ref="AS224:AS226"/>
    <mergeCell ref="AT224:AT226"/>
    <mergeCell ref="B227:B229"/>
    <mergeCell ref="C227:C229"/>
    <mergeCell ref="D227:D229"/>
    <mergeCell ref="E227:E229"/>
    <mergeCell ref="F227:F229"/>
    <mergeCell ref="G227:G229"/>
    <mergeCell ref="AK224:AK226"/>
    <mergeCell ref="AL224:AL226"/>
    <mergeCell ref="AM224:AM226"/>
    <mergeCell ref="AN224:AN226"/>
    <mergeCell ref="AO224:AO226"/>
    <mergeCell ref="AP224:AP226"/>
    <mergeCell ref="AE224:AE226"/>
    <mergeCell ref="AF224:AF226"/>
    <mergeCell ref="AG224:AG226"/>
    <mergeCell ref="AH224:AH226"/>
    <mergeCell ref="AI224:AI226"/>
    <mergeCell ref="AJ224:AJ226"/>
    <mergeCell ref="Y224:Y226"/>
    <mergeCell ref="Z224:Z226"/>
    <mergeCell ref="AA224:AA226"/>
    <mergeCell ref="AB224:AB226"/>
    <mergeCell ref="AC224:AC226"/>
    <mergeCell ref="AD224:AD226"/>
    <mergeCell ref="S224:S226"/>
    <mergeCell ref="T224:T226"/>
    <mergeCell ref="U224:U226"/>
    <mergeCell ref="V224:V226"/>
    <mergeCell ref="W224:W226"/>
    <mergeCell ref="X224:X226"/>
    <mergeCell ref="AT221:AT223"/>
    <mergeCell ref="B224:B226"/>
    <mergeCell ref="C224:C226"/>
    <mergeCell ref="D224:D226"/>
    <mergeCell ref="E224:E226"/>
    <mergeCell ref="F224:F226"/>
    <mergeCell ref="G224:G226"/>
    <mergeCell ref="H224:H226"/>
    <mergeCell ref="Q224:Q226"/>
    <mergeCell ref="R224:R226"/>
    <mergeCell ref="AN221:AN223"/>
    <mergeCell ref="AO221:AO223"/>
    <mergeCell ref="AP221:AP223"/>
    <mergeCell ref="AQ221:AQ223"/>
    <mergeCell ref="AR221:AR223"/>
    <mergeCell ref="AS221:AS223"/>
    <mergeCell ref="AH221:AH223"/>
    <mergeCell ref="AI221:AI223"/>
    <mergeCell ref="AJ221:AJ223"/>
    <mergeCell ref="AK221:AK223"/>
    <mergeCell ref="AL221:AL223"/>
    <mergeCell ref="AM221:AM223"/>
    <mergeCell ref="AB221:AB223"/>
    <mergeCell ref="AC221:AC223"/>
    <mergeCell ref="AD221:AD223"/>
    <mergeCell ref="AE221:AE223"/>
    <mergeCell ref="AF221:AF223"/>
    <mergeCell ref="AG221:AG223"/>
    <mergeCell ref="V221:V223"/>
    <mergeCell ref="W221:W223"/>
    <mergeCell ref="X221:X223"/>
    <mergeCell ref="Y221:Y223"/>
    <mergeCell ref="Z221:Z223"/>
    <mergeCell ref="AA221:AA223"/>
    <mergeCell ref="H221:H223"/>
    <mergeCell ref="Q221:Q223"/>
    <mergeCell ref="R221:R223"/>
    <mergeCell ref="S221:S223"/>
    <mergeCell ref="T221:T223"/>
    <mergeCell ref="U221:U223"/>
    <mergeCell ref="AQ218:AQ220"/>
    <mergeCell ref="AR218:AR220"/>
    <mergeCell ref="AS218:AS220"/>
    <mergeCell ref="AT218:AT220"/>
    <mergeCell ref="B221:B223"/>
    <mergeCell ref="C221:C223"/>
    <mergeCell ref="D221:D223"/>
    <mergeCell ref="E221:E223"/>
    <mergeCell ref="F221:F223"/>
    <mergeCell ref="G221:G223"/>
    <mergeCell ref="AK218:AK220"/>
    <mergeCell ref="AL218:AL220"/>
    <mergeCell ref="AM218:AM220"/>
    <mergeCell ref="AN218:AN220"/>
    <mergeCell ref="AO218:AO220"/>
    <mergeCell ref="AP218:AP220"/>
    <mergeCell ref="AE218:AE220"/>
    <mergeCell ref="AF218:AF220"/>
    <mergeCell ref="AG218:AG220"/>
    <mergeCell ref="AH218:AH220"/>
    <mergeCell ref="AI218:AI220"/>
    <mergeCell ref="AJ218:AJ220"/>
    <mergeCell ref="Y218:Y220"/>
    <mergeCell ref="Z218:Z220"/>
    <mergeCell ref="AA218:AA220"/>
    <mergeCell ref="AB218:AB220"/>
    <mergeCell ref="AC218:AC220"/>
    <mergeCell ref="AD218:AD220"/>
    <mergeCell ref="S218:S220"/>
    <mergeCell ref="T218:T220"/>
    <mergeCell ref="U218:U220"/>
    <mergeCell ref="V218:V220"/>
    <mergeCell ref="W218:W220"/>
    <mergeCell ref="X218:X220"/>
    <mergeCell ref="AT215:AT217"/>
    <mergeCell ref="B218:B220"/>
    <mergeCell ref="C218:C220"/>
    <mergeCell ref="D218:D220"/>
    <mergeCell ref="E218:E220"/>
    <mergeCell ref="F218:F220"/>
    <mergeCell ref="G218:G220"/>
    <mergeCell ref="H218:H220"/>
    <mergeCell ref="Q218:Q220"/>
    <mergeCell ref="R218:R220"/>
    <mergeCell ref="AN215:AN217"/>
    <mergeCell ref="AO215:AO217"/>
    <mergeCell ref="AP215:AP217"/>
    <mergeCell ref="AQ215:AQ217"/>
    <mergeCell ref="AR215:AR217"/>
    <mergeCell ref="AS215:AS217"/>
    <mergeCell ref="AH215:AH217"/>
    <mergeCell ref="AI215:AI217"/>
    <mergeCell ref="AJ215:AJ217"/>
    <mergeCell ref="AK215:AK217"/>
    <mergeCell ref="AL215:AL217"/>
    <mergeCell ref="AM215:AM217"/>
    <mergeCell ref="AB215:AB217"/>
    <mergeCell ref="AC215:AC217"/>
    <mergeCell ref="AD215:AD217"/>
    <mergeCell ref="AE215:AE217"/>
    <mergeCell ref="AF215:AF217"/>
    <mergeCell ref="AG215:AG217"/>
    <mergeCell ref="V215:V217"/>
    <mergeCell ref="W215:W217"/>
    <mergeCell ref="X215:X217"/>
    <mergeCell ref="Y215:Y217"/>
    <mergeCell ref="Z215:Z217"/>
    <mergeCell ref="AA215:AA217"/>
    <mergeCell ref="H215:H217"/>
    <mergeCell ref="Q215:Q217"/>
    <mergeCell ref="R215:R217"/>
    <mergeCell ref="S215:S217"/>
    <mergeCell ref="T215:T217"/>
    <mergeCell ref="U215:U217"/>
    <mergeCell ref="AQ212:AQ214"/>
    <mergeCell ref="AR212:AR214"/>
    <mergeCell ref="AS212:AS214"/>
    <mergeCell ref="AT212:AT214"/>
    <mergeCell ref="B215:B217"/>
    <mergeCell ref="C215:C217"/>
    <mergeCell ref="D215:D217"/>
    <mergeCell ref="E215:E217"/>
    <mergeCell ref="F215:F217"/>
    <mergeCell ref="G215:G217"/>
    <mergeCell ref="AK212:AK214"/>
    <mergeCell ref="AL212:AL214"/>
    <mergeCell ref="AM212:AM214"/>
    <mergeCell ref="AN212:AN214"/>
    <mergeCell ref="AO212:AO214"/>
    <mergeCell ref="AP212:AP214"/>
    <mergeCell ref="AE212:AE214"/>
    <mergeCell ref="AF212:AF214"/>
    <mergeCell ref="AG212:AG214"/>
    <mergeCell ref="AH212:AH214"/>
    <mergeCell ref="AI212:AI214"/>
    <mergeCell ref="AJ212:AJ214"/>
    <mergeCell ref="Y212:Y214"/>
    <mergeCell ref="Z212:Z214"/>
    <mergeCell ref="AA212:AA214"/>
    <mergeCell ref="AB212:AB214"/>
    <mergeCell ref="AC212:AC214"/>
    <mergeCell ref="AD212:AD214"/>
    <mergeCell ref="S212:S214"/>
    <mergeCell ref="T212:T214"/>
    <mergeCell ref="U212:U214"/>
    <mergeCell ref="V212:V214"/>
    <mergeCell ref="W212:W214"/>
    <mergeCell ref="X212:X214"/>
    <mergeCell ref="AT209:AT211"/>
    <mergeCell ref="B212:B214"/>
    <mergeCell ref="C212:C214"/>
    <mergeCell ref="D212:D214"/>
    <mergeCell ref="E212:E214"/>
    <mergeCell ref="F212:F214"/>
    <mergeCell ref="G212:G214"/>
    <mergeCell ref="H212:H214"/>
    <mergeCell ref="Q212:Q214"/>
    <mergeCell ref="R212:R214"/>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B209:AB211"/>
    <mergeCell ref="AC209:AC211"/>
    <mergeCell ref="AD209:AD211"/>
    <mergeCell ref="AE209:AE211"/>
    <mergeCell ref="AF209:AF211"/>
    <mergeCell ref="AG209:AG211"/>
    <mergeCell ref="V209:V211"/>
    <mergeCell ref="W209:W211"/>
    <mergeCell ref="X209:X211"/>
    <mergeCell ref="Y209:Y211"/>
    <mergeCell ref="Z209:Z211"/>
    <mergeCell ref="AA209:AA211"/>
    <mergeCell ref="H209:H211"/>
    <mergeCell ref="Q209:Q211"/>
    <mergeCell ref="R209:R211"/>
    <mergeCell ref="S209:S211"/>
    <mergeCell ref="T209:T211"/>
    <mergeCell ref="U209:U211"/>
    <mergeCell ref="AQ206:AQ208"/>
    <mergeCell ref="AR206:AR208"/>
    <mergeCell ref="AS206:AS208"/>
    <mergeCell ref="AT206:AT208"/>
    <mergeCell ref="B209:B211"/>
    <mergeCell ref="C209:C211"/>
    <mergeCell ref="D209:D211"/>
    <mergeCell ref="E209:E211"/>
    <mergeCell ref="F209:F211"/>
    <mergeCell ref="G209:G211"/>
    <mergeCell ref="AK206:AK208"/>
    <mergeCell ref="AL206:AL208"/>
    <mergeCell ref="AM206:AM208"/>
    <mergeCell ref="AN206:AN208"/>
    <mergeCell ref="AO206:AO208"/>
    <mergeCell ref="AP206:AP208"/>
    <mergeCell ref="AE206:AE208"/>
    <mergeCell ref="AF206:AF208"/>
    <mergeCell ref="AG206:AG208"/>
    <mergeCell ref="AH206:AH208"/>
    <mergeCell ref="AI206:AI208"/>
    <mergeCell ref="AJ206:AJ208"/>
    <mergeCell ref="Y206:Y208"/>
    <mergeCell ref="Z206:Z208"/>
    <mergeCell ref="AA206:AA208"/>
    <mergeCell ref="AB206:AB208"/>
    <mergeCell ref="AC206:AC208"/>
    <mergeCell ref="AD206:AD208"/>
    <mergeCell ref="S206:S208"/>
    <mergeCell ref="T206:T208"/>
    <mergeCell ref="U206:U208"/>
    <mergeCell ref="V206:V208"/>
    <mergeCell ref="W206:W208"/>
    <mergeCell ref="X206:X208"/>
    <mergeCell ref="AT203:AT205"/>
    <mergeCell ref="B206:B208"/>
    <mergeCell ref="C206:C208"/>
    <mergeCell ref="D206:D208"/>
    <mergeCell ref="E206:E208"/>
    <mergeCell ref="F206:F208"/>
    <mergeCell ref="G206:G208"/>
    <mergeCell ref="H206:H208"/>
    <mergeCell ref="Q206:Q208"/>
    <mergeCell ref="R206:R208"/>
    <mergeCell ref="AN203:AN205"/>
    <mergeCell ref="AO203:AO205"/>
    <mergeCell ref="AP203:AP205"/>
    <mergeCell ref="AQ203:AQ205"/>
    <mergeCell ref="AR203:AR205"/>
    <mergeCell ref="AS203:AS205"/>
    <mergeCell ref="AH203:AH205"/>
    <mergeCell ref="AI203:AI205"/>
    <mergeCell ref="AJ203:AJ205"/>
    <mergeCell ref="AK203:AK205"/>
    <mergeCell ref="AL203:AL205"/>
    <mergeCell ref="AM203:AM205"/>
    <mergeCell ref="AB203:AB205"/>
    <mergeCell ref="AC203:AC205"/>
    <mergeCell ref="AD203:AD205"/>
    <mergeCell ref="AE203:AE205"/>
    <mergeCell ref="AF203:AF205"/>
    <mergeCell ref="AG203:AG205"/>
    <mergeCell ref="V203:V205"/>
    <mergeCell ref="W203:W205"/>
    <mergeCell ref="X203:X205"/>
    <mergeCell ref="Y203:Y205"/>
    <mergeCell ref="Z203:Z205"/>
    <mergeCell ref="AA203:AA205"/>
    <mergeCell ref="H203:H205"/>
    <mergeCell ref="Q203:Q205"/>
    <mergeCell ref="R203:R205"/>
    <mergeCell ref="S203:S205"/>
    <mergeCell ref="T203:T205"/>
    <mergeCell ref="U203:U205"/>
    <mergeCell ref="AQ200:AQ202"/>
    <mergeCell ref="AR200:AR202"/>
    <mergeCell ref="AS200:AS202"/>
    <mergeCell ref="AT200:AT202"/>
    <mergeCell ref="B203:B205"/>
    <mergeCell ref="C203:C205"/>
    <mergeCell ref="D203:D205"/>
    <mergeCell ref="E203:E205"/>
    <mergeCell ref="F203:F205"/>
    <mergeCell ref="G203:G205"/>
    <mergeCell ref="AK200:AK202"/>
    <mergeCell ref="AL200:AL202"/>
    <mergeCell ref="AM200:AM202"/>
    <mergeCell ref="AN200:AN202"/>
    <mergeCell ref="AO200:AO202"/>
    <mergeCell ref="AP200:AP202"/>
    <mergeCell ref="AE200:AE202"/>
    <mergeCell ref="AF200:AF202"/>
    <mergeCell ref="AG200:AG202"/>
    <mergeCell ref="AH200:AH202"/>
    <mergeCell ref="AI200:AI202"/>
    <mergeCell ref="AJ200:AJ202"/>
    <mergeCell ref="Y200:Y202"/>
    <mergeCell ref="Z200:Z202"/>
    <mergeCell ref="AA200:AA202"/>
    <mergeCell ref="AB200:AB202"/>
    <mergeCell ref="AC200:AC202"/>
    <mergeCell ref="AD200:AD202"/>
    <mergeCell ref="S200:S202"/>
    <mergeCell ref="T200:T202"/>
    <mergeCell ref="U200:U202"/>
    <mergeCell ref="V200:V202"/>
    <mergeCell ref="W200:W202"/>
    <mergeCell ref="X200:X202"/>
    <mergeCell ref="AT197:AT199"/>
    <mergeCell ref="B200:B202"/>
    <mergeCell ref="C200:C202"/>
    <mergeCell ref="D200:D202"/>
    <mergeCell ref="E200:E202"/>
    <mergeCell ref="F200:F202"/>
    <mergeCell ref="G200:G202"/>
    <mergeCell ref="H200:H202"/>
    <mergeCell ref="Q200:Q202"/>
    <mergeCell ref="R200:R202"/>
    <mergeCell ref="AN197:AN199"/>
    <mergeCell ref="AO197:AO199"/>
    <mergeCell ref="AP197:AP199"/>
    <mergeCell ref="AQ197:AQ199"/>
    <mergeCell ref="AR197:AR199"/>
    <mergeCell ref="AS197:AS199"/>
    <mergeCell ref="AH197:AH199"/>
    <mergeCell ref="AI197:AI199"/>
    <mergeCell ref="AJ197:AJ199"/>
    <mergeCell ref="AK197:AK199"/>
    <mergeCell ref="AL197:AL199"/>
    <mergeCell ref="AM197:AM199"/>
    <mergeCell ref="AB197:AB199"/>
    <mergeCell ref="AC197:AC199"/>
    <mergeCell ref="AD197:AD199"/>
    <mergeCell ref="AE197:AE199"/>
    <mergeCell ref="AF197:AF199"/>
    <mergeCell ref="AG197:AG199"/>
    <mergeCell ref="V197:V199"/>
    <mergeCell ref="W197:W199"/>
    <mergeCell ref="X197:X199"/>
    <mergeCell ref="Y197:Y199"/>
    <mergeCell ref="Z197:Z199"/>
    <mergeCell ref="AA197:AA199"/>
    <mergeCell ref="H197:H199"/>
    <mergeCell ref="Q197:Q199"/>
    <mergeCell ref="R197:R199"/>
    <mergeCell ref="S197:S199"/>
    <mergeCell ref="T197:T199"/>
    <mergeCell ref="U197:U199"/>
    <mergeCell ref="B197:B199"/>
    <mergeCell ref="C197:C199"/>
    <mergeCell ref="D197:D199"/>
    <mergeCell ref="E197:E199"/>
    <mergeCell ref="F197:F199"/>
    <mergeCell ref="G197:G199"/>
    <mergeCell ref="AP194:AP196"/>
    <mergeCell ref="W194:W196"/>
    <mergeCell ref="AQ194:AQ196"/>
    <mergeCell ref="AR194:AR196"/>
    <mergeCell ref="AS194:AS196"/>
    <mergeCell ref="AT194:AT196"/>
    <mergeCell ref="B155:B157"/>
    <mergeCell ref="C155:C157"/>
    <mergeCell ref="D155:D157"/>
    <mergeCell ref="E155:E157"/>
    <mergeCell ref="F155:F157"/>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AS191:AS193"/>
    <mergeCell ref="AT191:AT193"/>
    <mergeCell ref="B194:B196"/>
    <mergeCell ref="C194:C196"/>
    <mergeCell ref="D194:D196"/>
    <mergeCell ref="E194:E196"/>
    <mergeCell ref="F194:F196"/>
    <mergeCell ref="G194:G196"/>
    <mergeCell ref="H194:H196"/>
    <mergeCell ref="Q194:Q196"/>
    <mergeCell ref="AM191:AM193"/>
    <mergeCell ref="AN191:AN193"/>
    <mergeCell ref="AO191:AO193"/>
    <mergeCell ref="AP191:AP193"/>
    <mergeCell ref="AQ191:AQ193"/>
    <mergeCell ref="AR191:AR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G191:G193"/>
    <mergeCell ref="H191:H193"/>
    <mergeCell ref="Q191:Q193"/>
    <mergeCell ref="R191:R193"/>
    <mergeCell ref="S191:S193"/>
    <mergeCell ref="T191:T193"/>
    <mergeCell ref="AP188:AP190"/>
    <mergeCell ref="AQ188:AQ190"/>
    <mergeCell ref="AR188:AR190"/>
    <mergeCell ref="AS188:AS190"/>
    <mergeCell ref="AT188:AT190"/>
    <mergeCell ref="B191:B193"/>
    <mergeCell ref="C191:C193"/>
    <mergeCell ref="D191:D193"/>
    <mergeCell ref="E191:E193"/>
    <mergeCell ref="F191:F193"/>
    <mergeCell ref="AJ188:AJ190"/>
    <mergeCell ref="AK188:AK190"/>
    <mergeCell ref="AL188:AL190"/>
    <mergeCell ref="AM188:AM190"/>
    <mergeCell ref="AN188:AN190"/>
    <mergeCell ref="AO188:AO190"/>
    <mergeCell ref="AD188:AD190"/>
    <mergeCell ref="AE188:AE190"/>
    <mergeCell ref="AF188:AF190"/>
    <mergeCell ref="AG188:AG190"/>
    <mergeCell ref="AH188:AH190"/>
    <mergeCell ref="AI188:AI190"/>
    <mergeCell ref="X188:X190"/>
    <mergeCell ref="Y188:Y190"/>
    <mergeCell ref="Z188:Z190"/>
    <mergeCell ref="AA188:AA190"/>
    <mergeCell ref="AB188:AB190"/>
    <mergeCell ref="AC188:AC190"/>
    <mergeCell ref="R188:R190"/>
    <mergeCell ref="S188:S190"/>
    <mergeCell ref="T188:T190"/>
    <mergeCell ref="U188:U190"/>
    <mergeCell ref="V188:V190"/>
    <mergeCell ref="W188:W190"/>
    <mergeCell ref="AS185:AS187"/>
    <mergeCell ref="AT185:AT187"/>
    <mergeCell ref="B188:B190"/>
    <mergeCell ref="C188:C190"/>
    <mergeCell ref="D188:D190"/>
    <mergeCell ref="E188:E190"/>
    <mergeCell ref="F188:F190"/>
    <mergeCell ref="G188:G190"/>
    <mergeCell ref="H188:H190"/>
    <mergeCell ref="Q188:Q190"/>
    <mergeCell ref="AM185:AM187"/>
    <mergeCell ref="AN185:AN187"/>
    <mergeCell ref="AO185:AO187"/>
    <mergeCell ref="AP185:AP187"/>
    <mergeCell ref="AQ185:AQ187"/>
    <mergeCell ref="AR185:AR187"/>
    <mergeCell ref="AG185:AG187"/>
    <mergeCell ref="AH185:AH187"/>
    <mergeCell ref="AI185:AI187"/>
    <mergeCell ref="AJ185:AJ187"/>
    <mergeCell ref="AK185:AK187"/>
    <mergeCell ref="AL185:AL187"/>
    <mergeCell ref="AA185:AA187"/>
    <mergeCell ref="AB185:AB187"/>
    <mergeCell ref="AC185:AC187"/>
    <mergeCell ref="AD185:AD187"/>
    <mergeCell ref="AE185:AE187"/>
    <mergeCell ref="AF185:AF187"/>
    <mergeCell ref="U185:U187"/>
    <mergeCell ref="V185:V187"/>
    <mergeCell ref="W185:W187"/>
    <mergeCell ref="X185:X187"/>
    <mergeCell ref="Y185:Y187"/>
    <mergeCell ref="Z185:Z187"/>
    <mergeCell ref="G185:G187"/>
    <mergeCell ref="H185:H187"/>
    <mergeCell ref="Q185:Q187"/>
    <mergeCell ref="R185:R187"/>
    <mergeCell ref="S185:S187"/>
    <mergeCell ref="T185:T187"/>
    <mergeCell ref="AP182:AP184"/>
    <mergeCell ref="AQ182:AQ184"/>
    <mergeCell ref="AR182:AR184"/>
    <mergeCell ref="AS182:AS184"/>
    <mergeCell ref="AT182:AT184"/>
    <mergeCell ref="B185:B187"/>
    <mergeCell ref="C185:C187"/>
    <mergeCell ref="D185:D187"/>
    <mergeCell ref="E185:E187"/>
    <mergeCell ref="F185:F187"/>
    <mergeCell ref="AJ182:AJ184"/>
    <mergeCell ref="AK182:AK184"/>
    <mergeCell ref="AL182:AL184"/>
    <mergeCell ref="AM182:AM184"/>
    <mergeCell ref="AN182:AN184"/>
    <mergeCell ref="AO182:AO184"/>
    <mergeCell ref="AD182:AD184"/>
    <mergeCell ref="AE182:AE184"/>
    <mergeCell ref="AF182:AF184"/>
    <mergeCell ref="AG182:AG184"/>
    <mergeCell ref="AH182:AH184"/>
    <mergeCell ref="AI182:AI184"/>
    <mergeCell ref="X182:X184"/>
    <mergeCell ref="Y182:Y184"/>
    <mergeCell ref="Z182:Z184"/>
    <mergeCell ref="AA182:AA184"/>
    <mergeCell ref="AB182:AB184"/>
    <mergeCell ref="AC182:AC184"/>
    <mergeCell ref="R182:R184"/>
    <mergeCell ref="S182:S184"/>
    <mergeCell ref="T182:T184"/>
    <mergeCell ref="U182:U184"/>
    <mergeCell ref="V182:V184"/>
    <mergeCell ref="W182:W184"/>
    <mergeCell ref="AS179:AS181"/>
    <mergeCell ref="AT179:AT181"/>
    <mergeCell ref="B182:B184"/>
    <mergeCell ref="C182:C184"/>
    <mergeCell ref="D182:D184"/>
    <mergeCell ref="E182:E184"/>
    <mergeCell ref="F182:F184"/>
    <mergeCell ref="G182:G184"/>
    <mergeCell ref="H182:H184"/>
    <mergeCell ref="Q182:Q184"/>
    <mergeCell ref="AM179:AM181"/>
    <mergeCell ref="AN179:AN181"/>
    <mergeCell ref="AO179:AO181"/>
    <mergeCell ref="AP179:AP181"/>
    <mergeCell ref="AQ179:AQ181"/>
    <mergeCell ref="AR179:AR181"/>
    <mergeCell ref="AG179:AG181"/>
    <mergeCell ref="AH179:AH181"/>
    <mergeCell ref="AI179:AI181"/>
    <mergeCell ref="AJ179:AJ181"/>
    <mergeCell ref="AK179:AK181"/>
    <mergeCell ref="AL179:AL181"/>
    <mergeCell ref="AA179:AA181"/>
    <mergeCell ref="AB179:AB181"/>
    <mergeCell ref="AC179:AC181"/>
    <mergeCell ref="AD179:AD181"/>
    <mergeCell ref="AE179:AE181"/>
    <mergeCell ref="AF179:AF181"/>
    <mergeCell ref="U179:U181"/>
    <mergeCell ref="V179:V181"/>
    <mergeCell ref="W179:W181"/>
    <mergeCell ref="X179:X181"/>
    <mergeCell ref="Y179:Y181"/>
    <mergeCell ref="Z179:Z181"/>
    <mergeCell ref="G179:G181"/>
    <mergeCell ref="H179:H181"/>
    <mergeCell ref="Q179:Q181"/>
    <mergeCell ref="R179:R181"/>
    <mergeCell ref="S179:S181"/>
    <mergeCell ref="T179:T181"/>
    <mergeCell ref="AP176:AP178"/>
    <mergeCell ref="AQ176:AQ178"/>
    <mergeCell ref="AR176:AR178"/>
    <mergeCell ref="AS176:AS178"/>
    <mergeCell ref="AT176:AT178"/>
    <mergeCell ref="B179:B181"/>
    <mergeCell ref="C179:C181"/>
    <mergeCell ref="D179:D181"/>
    <mergeCell ref="E179:E181"/>
    <mergeCell ref="F179:F181"/>
    <mergeCell ref="AJ176:AJ178"/>
    <mergeCell ref="AK176:AK178"/>
    <mergeCell ref="AL176:AL178"/>
    <mergeCell ref="AM176:AM178"/>
    <mergeCell ref="AN176:AN178"/>
    <mergeCell ref="AO176:AO178"/>
    <mergeCell ref="AD176:AD178"/>
    <mergeCell ref="AE176:AE178"/>
    <mergeCell ref="AF176:AF178"/>
    <mergeCell ref="AG176:AG178"/>
    <mergeCell ref="AH176:AH178"/>
    <mergeCell ref="AI176:AI178"/>
    <mergeCell ref="X176:X178"/>
    <mergeCell ref="Y176:Y178"/>
    <mergeCell ref="Z176:Z178"/>
    <mergeCell ref="AA176:AA178"/>
    <mergeCell ref="AB176:AB178"/>
    <mergeCell ref="AC176:AC178"/>
    <mergeCell ref="R176:R178"/>
    <mergeCell ref="S176:S178"/>
    <mergeCell ref="T176:T178"/>
    <mergeCell ref="U176:U178"/>
    <mergeCell ref="V176:V178"/>
    <mergeCell ref="W176:W178"/>
    <mergeCell ref="AS173:AS175"/>
    <mergeCell ref="AT173:AT175"/>
    <mergeCell ref="B176:B178"/>
    <mergeCell ref="C176:C178"/>
    <mergeCell ref="D176:D178"/>
    <mergeCell ref="E176:E178"/>
    <mergeCell ref="F176:F178"/>
    <mergeCell ref="G176:G178"/>
    <mergeCell ref="H176:H178"/>
    <mergeCell ref="Q176:Q178"/>
    <mergeCell ref="AM173:AM175"/>
    <mergeCell ref="AN173:AN175"/>
    <mergeCell ref="AO173:AO175"/>
    <mergeCell ref="AP173:AP175"/>
    <mergeCell ref="AQ173:AQ175"/>
    <mergeCell ref="AR173:AR175"/>
    <mergeCell ref="AG173:AG175"/>
    <mergeCell ref="AH173:AH175"/>
    <mergeCell ref="AI173:AI175"/>
    <mergeCell ref="AJ173:AJ175"/>
    <mergeCell ref="AK173:AK175"/>
    <mergeCell ref="AL173:AL175"/>
    <mergeCell ref="AA173:AA175"/>
    <mergeCell ref="AB173:AB175"/>
    <mergeCell ref="AC173:AC175"/>
    <mergeCell ref="AD173:AD175"/>
    <mergeCell ref="AE173:AE175"/>
    <mergeCell ref="AF173:AF175"/>
    <mergeCell ref="U173:U175"/>
    <mergeCell ref="V173:V175"/>
    <mergeCell ref="W173:W175"/>
    <mergeCell ref="X173:X175"/>
    <mergeCell ref="Y173:Y175"/>
    <mergeCell ref="Z173:Z175"/>
    <mergeCell ref="G173:G175"/>
    <mergeCell ref="H173:H175"/>
    <mergeCell ref="Q173:Q175"/>
    <mergeCell ref="R173:R175"/>
    <mergeCell ref="S173:S175"/>
    <mergeCell ref="T173:T175"/>
    <mergeCell ref="AP170:AP172"/>
    <mergeCell ref="AQ170:AQ172"/>
    <mergeCell ref="AR170:AR172"/>
    <mergeCell ref="AS170:AS172"/>
    <mergeCell ref="AT170:AT172"/>
    <mergeCell ref="B173:B175"/>
    <mergeCell ref="C173:C175"/>
    <mergeCell ref="D173:D175"/>
    <mergeCell ref="E173:E175"/>
    <mergeCell ref="F173:F175"/>
    <mergeCell ref="AJ170:AJ172"/>
    <mergeCell ref="AK170:AK172"/>
    <mergeCell ref="AL170:AL172"/>
    <mergeCell ref="AM170:AM172"/>
    <mergeCell ref="AN170:AN172"/>
    <mergeCell ref="AO170:AO172"/>
    <mergeCell ref="AD170:AD172"/>
    <mergeCell ref="AE170:AE172"/>
    <mergeCell ref="AF170:AF172"/>
    <mergeCell ref="AG170:AG172"/>
    <mergeCell ref="AH170:AH172"/>
    <mergeCell ref="AI170:AI172"/>
    <mergeCell ref="X170:X172"/>
    <mergeCell ref="Y170:Y172"/>
    <mergeCell ref="Z170:Z172"/>
    <mergeCell ref="AA170:AA172"/>
    <mergeCell ref="AB170:AB172"/>
    <mergeCell ref="AC170:AC172"/>
    <mergeCell ref="R170:R172"/>
    <mergeCell ref="S170:S172"/>
    <mergeCell ref="T170:T172"/>
    <mergeCell ref="U170:U172"/>
    <mergeCell ref="V170:V172"/>
    <mergeCell ref="W170:W172"/>
    <mergeCell ref="AS167:AS169"/>
    <mergeCell ref="AT167:AT169"/>
    <mergeCell ref="B170:B172"/>
    <mergeCell ref="C170:C172"/>
    <mergeCell ref="D170:D172"/>
    <mergeCell ref="E170:E172"/>
    <mergeCell ref="F170:F172"/>
    <mergeCell ref="G170:G172"/>
    <mergeCell ref="H170:H172"/>
    <mergeCell ref="Q170:Q172"/>
    <mergeCell ref="AM167:AM169"/>
    <mergeCell ref="AN167:AN169"/>
    <mergeCell ref="AO167:AO169"/>
    <mergeCell ref="AP167:AP169"/>
    <mergeCell ref="AQ167:AQ169"/>
    <mergeCell ref="AR167:AR169"/>
    <mergeCell ref="AG167:AG169"/>
    <mergeCell ref="AH167:AH169"/>
    <mergeCell ref="AI167:AI169"/>
    <mergeCell ref="AJ167:AJ169"/>
    <mergeCell ref="AK167:AK169"/>
    <mergeCell ref="AL167:AL169"/>
    <mergeCell ref="AA167:AA169"/>
    <mergeCell ref="AB167:AB169"/>
    <mergeCell ref="AC167:AC169"/>
    <mergeCell ref="AD167:AD169"/>
    <mergeCell ref="AE167:AE169"/>
    <mergeCell ref="AF167:AF169"/>
    <mergeCell ref="U167:U169"/>
    <mergeCell ref="V167:V169"/>
    <mergeCell ref="W167:W169"/>
    <mergeCell ref="X167:X169"/>
    <mergeCell ref="Y167:Y169"/>
    <mergeCell ref="Z167:Z169"/>
    <mergeCell ref="G167:G169"/>
    <mergeCell ref="H167:H169"/>
    <mergeCell ref="Q167:Q169"/>
    <mergeCell ref="R167:R169"/>
    <mergeCell ref="S167:S169"/>
    <mergeCell ref="T167:T169"/>
    <mergeCell ref="AP164:AP166"/>
    <mergeCell ref="AQ164:AQ166"/>
    <mergeCell ref="AR164:AR166"/>
    <mergeCell ref="AS164:AS166"/>
    <mergeCell ref="AT164:AT166"/>
    <mergeCell ref="B167:B169"/>
    <mergeCell ref="C167:C169"/>
    <mergeCell ref="D167:D169"/>
    <mergeCell ref="E167:E169"/>
    <mergeCell ref="F167:F169"/>
    <mergeCell ref="AJ164:AJ166"/>
    <mergeCell ref="AK164:AK166"/>
    <mergeCell ref="AL164:AL166"/>
    <mergeCell ref="AM164:AM166"/>
    <mergeCell ref="AN164:AN166"/>
    <mergeCell ref="AO164:AO166"/>
    <mergeCell ref="AD164:AD166"/>
    <mergeCell ref="AE164:AE166"/>
    <mergeCell ref="AF164:AF166"/>
    <mergeCell ref="AG164:AG166"/>
    <mergeCell ref="AH164:AH166"/>
    <mergeCell ref="AI164:AI166"/>
    <mergeCell ref="X164:X166"/>
    <mergeCell ref="Y164:Y166"/>
    <mergeCell ref="Z164:Z166"/>
    <mergeCell ref="AA164:AA166"/>
    <mergeCell ref="AB164:AB166"/>
    <mergeCell ref="AC164:AC166"/>
    <mergeCell ref="R164:R166"/>
    <mergeCell ref="S164:S166"/>
    <mergeCell ref="T164:T166"/>
    <mergeCell ref="U164:U166"/>
    <mergeCell ref="V164:V166"/>
    <mergeCell ref="W164:W166"/>
    <mergeCell ref="AS161:AS163"/>
    <mergeCell ref="AT161:AT163"/>
    <mergeCell ref="B164:B166"/>
    <mergeCell ref="C164:C166"/>
    <mergeCell ref="D164:D166"/>
    <mergeCell ref="E164:E166"/>
    <mergeCell ref="F164:F166"/>
    <mergeCell ref="G164:G166"/>
    <mergeCell ref="H164:H166"/>
    <mergeCell ref="Q164:Q166"/>
    <mergeCell ref="AM161:AM163"/>
    <mergeCell ref="AN161:AN163"/>
    <mergeCell ref="AO161:AO163"/>
    <mergeCell ref="AP161:AP163"/>
    <mergeCell ref="AQ161:AQ163"/>
    <mergeCell ref="AR161:AR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G161:G163"/>
    <mergeCell ref="H161:H163"/>
    <mergeCell ref="Q161:Q163"/>
    <mergeCell ref="R161:R163"/>
    <mergeCell ref="S161:S163"/>
    <mergeCell ref="T161:T163"/>
    <mergeCell ref="AP158:AP160"/>
    <mergeCell ref="AQ158:AQ160"/>
    <mergeCell ref="AR158:AR160"/>
    <mergeCell ref="AS158:AS160"/>
    <mergeCell ref="AT158:AT160"/>
    <mergeCell ref="B161:B163"/>
    <mergeCell ref="C161:C163"/>
    <mergeCell ref="D161:D163"/>
    <mergeCell ref="E161:E163"/>
    <mergeCell ref="F161:F163"/>
    <mergeCell ref="AJ158:AJ160"/>
    <mergeCell ref="AK158:AK160"/>
    <mergeCell ref="AL158:AL160"/>
    <mergeCell ref="AM158:AM160"/>
    <mergeCell ref="AN158:AN160"/>
    <mergeCell ref="AO158:AO160"/>
    <mergeCell ref="AD158:AD160"/>
    <mergeCell ref="AE158:AE160"/>
    <mergeCell ref="AF158:AF160"/>
    <mergeCell ref="AG158:AG160"/>
    <mergeCell ref="AH158:AH160"/>
    <mergeCell ref="AI158:AI160"/>
    <mergeCell ref="X158:X160"/>
    <mergeCell ref="Y158:Y160"/>
    <mergeCell ref="Z158:Z160"/>
    <mergeCell ref="AA158:AA160"/>
    <mergeCell ref="AB158:AB160"/>
    <mergeCell ref="AC158:AC160"/>
    <mergeCell ref="R158:R160"/>
    <mergeCell ref="S158:S160"/>
    <mergeCell ref="T158:T160"/>
    <mergeCell ref="U158:U160"/>
    <mergeCell ref="V158:V160"/>
    <mergeCell ref="W158:W160"/>
    <mergeCell ref="AS155:AS157"/>
    <mergeCell ref="AT155:AT157"/>
    <mergeCell ref="B158:B160"/>
    <mergeCell ref="C158:C160"/>
    <mergeCell ref="D158:D160"/>
    <mergeCell ref="E158:E160"/>
    <mergeCell ref="F158:F160"/>
    <mergeCell ref="G158:G160"/>
    <mergeCell ref="H158:H160"/>
    <mergeCell ref="Q158:Q160"/>
    <mergeCell ref="AM155:AM157"/>
    <mergeCell ref="AN155:AN157"/>
    <mergeCell ref="AO155:AO157"/>
    <mergeCell ref="AP155:AP157"/>
    <mergeCell ref="AQ155:AQ157"/>
    <mergeCell ref="AR155:AR157"/>
    <mergeCell ref="AG155:AG157"/>
    <mergeCell ref="AH155:AH157"/>
    <mergeCell ref="AI155:AI157"/>
    <mergeCell ref="AJ155:AJ157"/>
    <mergeCell ref="AK155:AK157"/>
    <mergeCell ref="AL155:AL157"/>
    <mergeCell ref="AA155:AA157"/>
    <mergeCell ref="AB155:AB157"/>
    <mergeCell ref="AC155:AC157"/>
    <mergeCell ref="AD155:AD157"/>
    <mergeCell ref="AE155:AE157"/>
    <mergeCell ref="AF155:AF157"/>
    <mergeCell ref="U155:U157"/>
    <mergeCell ref="V155:V157"/>
    <mergeCell ref="W155:W157"/>
    <mergeCell ref="X155:X157"/>
    <mergeCell ref="Y155:Y157"/>
    <mergeCell ref="Z155:Z157"/>
    <mergeCell ref="G155:G157"/>
    <mergeCell ref="H155:H157"/>
    <mergeCell ref="Q155:Q157"/>
    <mergeCell ref="R155:R157"/>
    <mergeCell ref="S155:S157"/>
    <mergeCell ref="T155:T157"/>
    <mergeCell ref="AP152:AP154"/>
    <mergeCell ref="AQ152:AQ154"/>
    <mergeCell ref="AR152:AR154"/>
    <mergeCell ref="AS152:AS154"/>
    <mergeCell ref="AT152:AT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AS149:AS151"/>
    <mergeCell ref="AT149:AT151"/>
    <mergeCell ref="B152:B154"/>
    <mergeCell ref="C152:C154"/>
    <mergeCell ref="D152:D154"/>
    <mergeCell ref="E152:E154"/>
    <mergeCell ref="F152:F154"/>
    <mergeCell ref="G152:G154"/>
    <mergeCell ref="H152:H154"/>
    <mergeCell ref="Q152:Q154"/>
    <mergeCell ref="AM149:AM151"/>
    <mergeCell ref="AN149:AN151"/>
    <mergeCell ref="AO149:AO151"/>
    <mergeCell ref="AP149:AP151"/>
    <mergeCell ref="AQ149:AQ151"/>
    <mergeCell ref="AR149:AR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G149:G151"/>
    <mergeCell ref="H149:H151"/>
    <mergeCell ref="Q149:Q151"/>
    <mergeCell ref="R149:R151"/>
    <mergeCell ref="S149:S151"/>
    <mergeCell ref="T149:T151"/>
    <mergeCell ref="AP146:AP148"/>
    <mergeCell ref="AQ146:AQ148"/>
    <mergeCell ref="AR146:AR148"/>
    <mergeCell ref="AS146:AS148"/>
    <mergeCell ref="AT146:AT148"/>
    <mergeCell ref="B149:B151"/>
    <mergeCell ref="C149:C151"/>
    <mergeCell ref="D149:D151"/>
    <mergeCell ref="E149:E151"/>
    <mergeCell ref="F149:F151"/>
    <mergeCell ref="AJ146:AJ148"/>
    <mergeCell ref="AK146:AK148"/>
    <mergeCell ref="AL146:AL148"/>
    <mergeCell ref="AM146:AM148"/>
    <mergeCell ref="AN146:AN148"/>
    <mergeCell ref="AO146:AO148"/>
    <mergeCell ref="AD146:AD148"/>
    <mergeCell ref="AE146:AE148"/>
    <mergeCell ref="AF146:AF148"/>
    <mergeCell ref="AG146:AG148"/>
    <mergeCell ref="AH146:AH148"/>
    <mergeCell ref="AI146:AI148"/>
    <mergeCell ref="X146:X148"/>
    <mergeCell ref="Y146:Y148"/>
    <mergeCell ref="Z146:Z148"/>
    <mergeCell ref="AA146:AA148"/>
    <mergeCell ref="AB146:AB148"/>
    <mergeCell ref="AC146:AC148"/>
    <mergeCell ref="R146:R148"/>
    <mergeCell ref="S146:S148"/>
    <mergeCell ref="T146:T148"/>
    <mergeCell ref="U146:U148"/>
    <mergeCell ref="V146:V148"/>
    <mergeCell ref="W146:W148"/>
    <mergeCell ref="AS143:AS145"/>
    <mergeCell ref="AT143:AT145"/>
    <mergeCell ref="B146:B148"/>
    <mergeCell ref="C146:C148"/>
    <mergeCell ref="D146:D148"/>
    <mergeCell ref="E146:E148"/>
    <mergeCell ref="F146:F148"/>
    <mergeCell ref="G146:G148"/>
    <mergeCell ref="H146:H148"/>
    <mergeCell ref="Q146:Q148"/>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G143:G145"/>
    <mergeCell ref="H143:H145"/>
    <mergeCell ref="Q143:Q145"/>
    <mergeCell ref="R143:R145"/>
    <mergeCell ref="S143:S145"/>
    <mergeCell ref="T143:T145"/>
    <mergeCell ref="AP140:AP142"/>
    <mergeCell ref="AQ140:AQ142"/>
    <mergeCell ref="AR140:AR142"/>
    <mergeCell ref="AS140:AS142"/>
    <mergeCell ref="AT140:AT142"/>
    <mergeCell ref="B143:B145"/>
    <mergeCell ref="C143:C145"/>
    <mergeCell ref="D143:D145"/>
    <mergeCell ref="E143:E145"/>
    <mergeCell ref="F143:F145"/>
    <mergeCell ref="AJ140:AJ142"/>
    <mergeCell ref="AK140:AK142"/>
    <mergeCell ref="AL140:AL142"/>
    <mergeCell ref="AM140:AM142"/>
    <mergeCell ref="AN140:AN142"/>
    <mergeCell ref="AO140:AO142"/>
    <mergeCell ref="AD140:AD142"/>
    <mergeCell ref="AE140:AE142"/>
    <mergeCell ref="AF140:AF142"/>
    <mergeCell ref="AG140:AG142"/>
    <mergeCell ref="AH140:AH142"/>
    <mergeCell ref="AI140:AI142"/>
    <mergeCell ref="X140:X142"/>
    <mergeCell ref="Y140:Y142"/>
    <mergeCell ref="Z140:Z142"/>
    <mergeCell ref="AA140:AA142"/>
    <mergeCell ref="AB140:AB142"/>
    <mergeCell ref="AC140:AC142"/>
    <mergeCell ref="R140:R142"/>
    <mergeCell ref="S140:S142"/>
    <mergeCell ref="T140:T142"/>
    <mergeCell ref="U140:U142"/>
    <mergeCell ref="V140:V142"/>
    <mergeCell ref="W140:W142"/>
    <mergeCell ref="AS137:AS139"/>
    <mergeCell ref="AT137:AT139"/>
    <mergeCell ref="B140:B142"/>
    <mergeCell ref="C140:C142"/>
    <mergeCell ref="D140:D142"/>
    <mergeCell ref="E140:E142"/>
    <mergeCell ref="F140:F142"/>
    <mergeCell ref="G140:G142"/>
    <mergeCell ref="H140:H142"/>
    <mergeCell ref="Q140:Q142"/>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G137:G139"/>
    <mergeCell ref="H137:H139"/>
    <mergeCell ref="Q137:Q139"/>
    <mergeCell ref="R137:R139"/>
    <mergeCell ref="S137:S139"/>
    <mergeCell ref="T137:T139"/>
    <mergeCell ref="AP134:AP136"/>
    <mergeCell ref="AQ134:AQ136"/>
    <mergeCell ref="AR134:AR136"/>
    <mergeCell ref="AS134:AS136"/>
    <mergeCell ref="AT134:AT136"/>
    <mergeCell ref="B137:B139"/>
    <mergeCell ref="C137:C139"/>
    <mergeCell ref="D137:D139"/>
    <mergeCell ref="E137:E139"/>
    <mergeCell ref="F137:F139"/>
    <mergeCell ref="AJ134:AJ136"/>
    <mergeCell ref="AK134:AK136"/>
    <mergeCell ref="AL134:AL136"/>
    <mergeCell ref="AM134:AM136"/>
    <mergeCell ref="AN134:AN136"/>
    <mergeCell ref="AO134:AO136"/>
    <mergeCell ref="AD134:AD136"/>
    <mergeCell ref="AE134:AE136"/>
    <mergeCell ref="AF134:AF136"/>
    <mergeCell ref="AG134:AG136"/>
    <mergeCell ref="AH134:AH136"/>
    <mergeCell ref="AI134:AI136"/>
    <mergeCell ref="X134:X136"/>
    <mergeCell ref="Y134:Y136"/>
    <mergeCell ref="Z134:Z136"/>
    <mergeCell ref="AA134:AA136"/>
    <mergeCell ref="AB134:AB136"/>
    <mergeCell ref="AC134:AC136"/>
    <mergeCell ref="R134:R136"/>
    <mergeCell ref="S134:S136"/>
    <mergeCell ref="T134:T136"/>
    <mergeCell ref="U134:U136"/>
    <mergeCell ref="V134:V136"/>
    <mergeCell ref="W134:W136"/>
    <mergeCell ref="AS131:AS133"/>
    <mergeCell ref="AT131:AT133"/>
    <mergeCell ref="B134:B136"/>
    <mergeCell ref="C134:C136"/>
    <mergeCell ref="D134:D136"/>
    <mergeCell ref="E134:E136"/>
    <mergeCell ref="F134:F136"/>
    <mergeCell ref="G134:G136"/>
    <mergeCell ref="H134:H136"/>
    <mergeCell ref="Q134:Q136"/>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G131:G133"/>
    <mergeCell ref="H131:H133"/>
    <mergeCell ref="Q131:Q133"/>
    <mergeCell ref="R131:R133"/>
    <mergeCell ref="S131:S133"/>
    <mergeCell ref="T131:T133"/>
    <mergeCell ref="AP128:AP130"/>
    <mergeCell ref="AQ128:AQ130"/>
    <mergeCell ref="AR128:AR130"/>
    <mergeCell ref="AS128:AS130"/>
    <mergeCell ref="AT128:AT130"/>
    <mergeCell ref="B131:B133"/>
    <mergeCell ref="C131:C133"/>
    <mergeCell ref="D131:D133"/>
    <mergeCell ref="E131:E133"/>
    <mergeCell ref="F131:F133"/>
    <mergeCell ref="AJ128:AJ130"/>
    <mergeCell ref="AK128:AK130"/>
    <mergeCell ref="AL128:AL130"/>
    <mergeCell ref="AM128:AM130"/>
    <mergeCell ref="AN128:AN130"/>
    <mergeCell ref="AO128:AO130"/>
    <mergeCell ref="AD128:AD130"/>
    <mergeCell ref="AE128:AE130"/>
    <mergeCell ref="AF128:AF130"/>
    <mergeCell ref="AG128:AG130"/>
    <mergeCell ref="AH128:AH130"/>
    <mergeCell ref="AI128:AI130"/>
    <mergeCell ref="X128:X130"/>
    <mergeCell ref="Y128:Y130"/>
    <mergeCell ref="Z128:Z130"/>
    <mergeCell ref="AA128:AA130"/>
    <mergeCell ref="AB128:AB130"/>
    <mergeCell ref="AC128:AC130"/>
    <mergeCell ref="R128:R130"/>
    <mergeCell ref="S128:S130"/>
    <mergeCell ref="T128:T130"/>
    <mergeCell ref="U128:U130"/>
    <mergeCell ref="V128:V130"/>
    <mergeCell ref="W128:W130"/>
    <mergeCell ref="AS125:AS127"/>
    <mergeCell ref="AT125:AT127"/>
    <mergeCell ref="B128:B130"/>
    <mergeCell ref="C128:C130"/>
    <mergeCell ref="D128:D130"/>
    <mergeCell ref="E128:E130"/>
    <mergeCell ref="F128:F130"/>
    <mergeCell ref="G128:G130"/>
    <mergeCell ref="H128:H130"/>
    <mergeCell ref="Q128:Q130"/>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G125:G127"/>
    <mergeCell ref="H125:H127"/>
    <mergeCell ref="Q125:Q127"/>
    <mergeCell ref="R125:R127"/>
    <mergeCell ref="S125:S127"/>
    <mergeCell ref="T125:T127"/>
    <mergeCell ref="AP122:AP124"/>
    <mergeCell ref="AQ122:AQ124"/>
    <mergeCell ref="AR122:AR124"/>
    <mergeCell ref="AS122:AS124"/>
    <mergeCell ref="AT122:AT124"/>
    <mergeCell ref="B125:B127"/>
    <mergeCell ref="C125:C127"/>
    <mergeCell ref="D125:D127"/>
    <mergeCell ref="E125:E127"/>
    <mergeCell ref="F125:F127"/>
    <mergeCell ref="AJ122:AJ124"/>
    <mergeCell ref="AK122:AK124"/>
    <mergeCell ref="AL122:AL124"/>
    <mergeCell ref="AM122:AM124"/>
    <mergeCell ref="AN122:AN124"/>
    <mergeCell ref="AO122:AO124"/>
    <mergeCell ref="AD122:AD124"/>
    <mergeCell ref="AE122:AE124"/>
    <mergeCell ref="AF122:AF124"/>
    <mergeCell ref="AG122:AG124"/>
    <mergeCell ref="AH122:AH124"/>
    <mergeCell ref="AI122:AI124"/>
    <mergeCell ref="X122:X124"/>
    <mergeCell ref="Y122:Y124"/>
    <mergeCell ref="Z122:Z124"/>
    <mergeCell ref="AA122:AA124"/>
    <mergeCell ref="AB122:AB124"/>
    <mergeCell ref="AC122:AC124"/>
    <mergeCell ref="R122:R124"/>
    <mergeCell ref="S122:S124"/>
    <mergeCell ref="T122:T124"/>
    <mergeCell ref="U122:U124"/>
    <mergeCell ref="V122:V124"/>
    <mergeCell ref="W122:W124"/>
    <mergeCell ref="AS119:AS121"/>
    <mergeCell ref="AT119:AT121"/>
    <mergeCell ref="B122:B124"/>
    <mergeCell ref="C122:C124"/>
    <mergeCell ref="D122:D124"/>
    <mergeCell ref="E122:E124"/>
    <mergeCell ref="F122:F124"/>
    <mergeCell ref="G122:G124"/>
    <mergeCell ref="H122:H124"/>
    <mergeCell ref="Q122:Q124"/>
    <mergeCell ref="AM119:AM121"/>
    <mergeCell ref="AN119:AN121"/>
    <mergeCell ref="AO119:AO121"/>
    <mergeCell ref="AP119:AP121"/>
    <mergeCell ref="AQ119:AQ121"/>
    <mergeCell ref="AR119:AR121"/>
    <mergeCell ref="AG119:AG121"/>
    <mergeCell ref="AH119:AH121"/>
    <mergeCell ref="AI119:AI121"/>
    <mergeCell ref="AJ119:AJ121"/>
    <mergeCell ref="AK119:AK121"/>
    <mergeCell ref="AL119:AL121"/>
    <mergeCell ref="AA119:AA121"/>
    <mergeCell ref="AB119:AB121"/>
    <mergeCell ref="AC119:AC121"/>
    <mergeCell ref="AD119:AD121"/>
    <mergeCell ref="AE119:AE121"/>
    <mergeCell ref="AF119:AF121"/>
    <mergeCell ref="U119:U121"/>
    <mergeCell ref="V119:V121"/>
    <mergeCell ref="W119:W121"/>
    <mergeCell ref="X119:X121"/>
    <mergeCell ref="Y119:Y121"/>
    <mergeCell ref="Z119:Z121"/>
    <mergeCell ref="G119:G121"/>
    <mergeCell ref="H119:H121"/>
    <mergeCell ref="Q119:Q121"/>
    <mergeCell ref="R119:R121"/>
    <mergeCell ref="S119:S121"/>
    <mergeCell ref="T119:T121"/>
    <mergeCell ref="AP116:AP118"/>
    <mergeCell ref="AQ116:AQ118"/>
    <mergeCell ref="AR116:AR118"/>
    <mergeCell ref="AS116:AS118"/>
    <mergeCell ref="AT116:AT118"/>
    <mergeCell ref="B119:B121"/>
    <mergeCell ref="C119:C121"/>
    <mergeCell ref="D119:D121"/>
    <mergeCell ref="E119:E121"/>
    <mergeCell ref="F119:F121"/>
    <mergeCell ref="AJ116:AJ118"/>
    <mergeCell ref="AK116:AK118"/>
    <mergeCell ref="AL116:AL118"/>
    <mergeCell ref="AM116:AM118"/>
    <mergeCell ref="AN116:AN118"/>
    <mergeCell ref="AO116:AO118"/>
    <mergeCell ref="AD116:AD118"/>
    <mergeCell ref="AE116:AE118"/>
    <mergeCell ref="AF116:AF118"/>
    <mergeCell ref="AG116:AG118"/>
    <mergeCell ref="AH116:AH118"/>
    <mergeCell ref="AI116:AI118"/>
    <mergeCell ref="X116:X118"/>
    <mergeCell ref="Y116:Y118"/>
    <mergeCell ref="Z116:Z118"/>
    <mergeCell ref="AA116:AA118"/>
    <mergeCell ref="AB116:AB118"/>
    <mergeCell ref="AC116:AC118"/>
    <mergeCell ref="R116:R118"/>
    <mergeCell ref="S116:S118"/>
    <mergeCell ref="T116:T118"/>
    <mergeCell ref="U116:U118"/>
    <mergeCell ref="V116:V118"/>
    <mergeCell ref="W116:W118"/>
    <mergeCell ref="AS113:AS115"/>
    <mergeCell ref="AT113:AT115"/>
    <mergeCell ref="B116:B118"/>
    <mergeCell ref="C116:C118"/>
    <mergeCell ref="D116:D118"/>
    <mergeCell ref="E116:E118"/>
    <mergeCell ref="F116:F118"/>
    <mergeCell ref="G116:G118"/>
    <mergeCell ref="H116:H118"/>
    <mergeCell ref="Q116:Q118"/>
    <mergeCell ref="AM113:AM115"/>
    <mergeCell ref="AN113:AN115"/>
    <mergeCell ref="AO113:AO115"/>
    <mergeCell ref="AP113:AP115"/>
    <mergeCell ref="AQ113:AQ115"/>
    <mergeCell ref="AR113:AR115"/>
    <mergeCell ref="AG113:AG115"/>
    <mergeCell ref="AH113:AH115"/>
    <mergeCell ref="AI113:AI115"/>
    <mergeCell ref="AJ113:AJ115"/>
    <mergeCell ref="AK113:AK115"/>
    <mergeCell ref="AL113:AL115"/>
    <mergeCell ref="AA113:AA115"/>
    <mergeCell ref="AB113:AB115"/>
    <mergeCell ref="AC113:AC115"/>
    <mergeCell ref="AD113:AD115"/>
    <mergeCell ref="AE113:AE115"/>
    <mergeCell ref="AF113:AF115"/>
    <mergeCell ref="U113:U115"/>
    <mergeCell ref="V113:V115"/>
    <mergeCell ref="W113:W115"/>
    <mergeCell ref="X113:X115"/>
    <mergeCell ref="Y113:Y115"/>
    <mergeCell ref="Z113:Z115"/>
    <mergeCell ref="G113:G115"/>
    <mergeCell ref="H113:H115"/>
    <mergeCell ref="Q113:Q115"/>
    <mergeCell ref="R113:R115"/>
    <mergeCell ref="S113:S115"/>
    <mergeCell ref="T113:T115"/>
    <mergeCell ref="AP110:AP112"/>
    <mergeCell ref="AQ110:AQ112"/>
    <mergeCell ref="AR110:AR112"/>
    <mergeCell ref="AS110:AS112"/>
    <mergeCell ref="AT110:AT112"/>
    <mergeCell ref="B113:B115"/>
    <mergeCell ref="C113:C115"/>
    <mergeCell ref="D113:D115"/>
    <mergeCell ref="E113:E115"/>
    <mergeCell ref="F113:F115"/>
    <mergeCell ref="AJ110:AJ112"/>
    <mergeCell ref="AK110:AK112"/>
    <mergeCell ref="AL110:AL112"/>
    <mergeCell ref="AM110:AM112"/>
    <mergeCell ref="AN110:AN112"/>
    <mergeCell ref="AO110:AO112"/>
    <mergeCell ref="AD110:AD112"/>
    <mergeCell ref="AE110:AE112"/>
    <mergeCell ref="AF110:AF112"/>
    <mergeCell ref="AG110:AG112"/>
    <mergeCell ref="AH110:AH112"/>
    <mergeCell ref="AI110:AI112"/>
    <mergeCell ref="X110:X112"/>
    <mergeCell ref="Y110:Y112"/>
    <mergeCell ref="Z110:Z112"/>
    <mergeCell ref="AA110:AA112"/>
    <mergeCell ref="AB110:AB112"/>
    <mergeCell ref="AC110:AC112"/>
    <mergeCell ref="R110:R112"/>
    <mergeCell ref="S110:S112"/>
    <mergeCell ref="T110:T112"/>
    <mergeCell ref="U110:U112"/>
    <mergeCell ref="V110:V112"/>
    <mergeCell ref="W110:W112"/>
    <mergeCell ref="AS107:AS109"/>
    <mergeCell ref="AT107:AT109"/>
    <mergeCell ref="B110:B112"/>
    <mergeCell ref="C110:C112"/>
    <mergeCell ref="D110:D112"/>
    <mergeCell ref="E110:E112"/>
    <mergeCell ref="F110:F112"/>
    <mergeCell ref="G110:G112"/>
    <mergeCell ref="H110:H112"/>
    <mergeCell ref="Q110:Q112"/>
    <mergeCell ref="AM107:AM109"/>
    <mergeCell ref="AN107:AN109"/>
    <mergeCell ref="AO107:AO109"/>
    <mergeCell ref="AP107:AP109"/>
    <mergeCell ref="AQ107:AQ109"/>
    <mergeCell ref="AR107:AR109"/>
    <mergeCell ref="AG107:AG109"/>
    <mergeCell ref="AH107:AH109"/>
    <mergeCell ref="AI107:AI109"/>
    <mergeCell ref="AJ107:AJ109"/>
    <mergeCell ref="AK107:AK109"/>
    <mergeCell ref="AL107:AL109"/>
    <mergeCell ref="AA107:AA109"/>
    <mergeCell ref="AB107:AB109"/>
    <mergeCell ref="AC107:AC109"/>
    <mergeCell ref="AD107:AD109"/>
    <mergeCell ref="AE107:AE109"/>
    <mergeCell ref="AF107:AF109"/>
    <mergeCell ref="U107:U109"/>
    <mergeCell ref="V107:V109"/>
    <mergeCell ref="W107:W109"/>
    <mergeCell ref="X107:X109"/>
    <mergeCell ref="Y107:Y109"/>
    <mergeCell ref="Z107:Z109"/>
    <mergeCell ref="G107:G109"/>
    <mergeCell ref="H107:H109"/>
    <mergeCell ref="Q107:Q109"/>
    <mergeCell ref="R107:R109"/>
    <mergeCell ref="S107:S109"/>
    <mergeCell ref="T107:T109"/>
    <mergeCell ref="AP104:AP106"/>
    <mergeCell ref="AQ104:AQ106"/>
    <mergeCell ref="AR104:AR106"/>
    <mergeCell ref="AS104:AS106"/>
    <mergeCell ref="AT104:AT106"/>
    <mergeCell ref="B107:B109"/>
    <mergeCell ref="C107:C109"/>
    <mergeCell ref="D107:D109"/>
    <mergeCell ref="E107:E109"/>
    <mergeCell ref="F107:F109"/>
    <mergeCell ref="AJ104:AJ106"/>
    <mergeCell ref="AK104:AK106"/>
    <mergeCell ref="AL104:AL106"/>
    <mergeCell ref="AM104:AM106"/>
    <mergeCell ref="AN104:AN106"/>
    <mergeCell ref="AO104:AO106"/>
    <mergeCell ref="AD104:AD106"/>
    <mergeCell ref="AE104:AE106"/>
    <mergeCell ref="AF104:AF106"/>
    <mergeCell ref="AG104:AG106"/>
    <mergeCell ref="AH104:AH106"/>
    <mergeCell ref="AI104:AI106"/>
    <mergeCell ref="X104:X106"/>
    <mergeCell ref="Y104:Y106"/>
    <mergeCell ref="Z104:Z106"/>
    <mergeCell ref="AA104:AA106"/>
    <mergeCell ref="AB104:AB106"/>
    <mergeCell ref="AC104:AC106"/>
    <mergeCell ref="R104:R106"/>
    <mergeCell ref="S104:S106"/>
    <mergeCell ref="T104:T106"/>
    <mergeCell ref="U104:U106"/>
    <mergeCell ref="V104:V106"/>
    <mergeCell ref="W104:W106"/>
    <mergeCell ref="AS101:AS103"/>
    <mergeCell ref="AT101:AT103"/>
    <mergeCell ref="B104:B106"/>
    <mergeCell ref="C104:C106"/>
    <mergeCell ref="D104:D106"/>
    <mergeCell ref="E104:E106"/>
    <mergeCell ref="F104:F106"/>
    <mergeCell ref="G104:G106"/>
    <mergeCell ref="H104:H106"/>
    <mergeCell ref="Q104:Q106"/>
    <mergeCell ref="AM101:AM103"/>
    <mergeCell ref="AN101:AN103"/>
    <mergeCell ref="AO101:AO103"/>
    <mergeCell ref="AP101:AP103"/>
    <mergeCell ref="AQ101:AQ103"/>
    <mergeCell ref="AR101:AR103"/>
    <mergeCell ref="AG101:AG103"/>
    <mergeCell ref="AH101:AH103"/>
    <mergeCell ref="AI101:AI103"/>
    <mergeCell ref="AJ101:AJ103"/>
    <mergeCell ref="AK101:AK103"/>
    <mergeCell ref="AL101:AL103"/>
    <mergeCell ref="AA101:AA103"/>
    <mergeCell ref="AB101:AB103"/>
    <mergeCell ref="AC101:AC103"/>
    <mergeCell ref="AD101:AD103"/>
    <mergeCell ref="AE101:AE103"/>
    <mergeCell ref="AF101:AF103"/>
    <mergeCell ref="U101:U103"/>
    <mergeCell ref="V101:V103"/>
    <mergeCell ref="W101:W103"/>
    <mergeCell ref="X101:X103"/>
    <mergeCell ref="Y101:Y103"/>
    <mergeCell ref="Z101:Z103"/>
    <mergeCell ref="G101:G103"/>
    <mergeCell ref="H101:H103"/>
    <mergeCell ref="Q101:Q103"/>
    <mergeCell ref="R101:R103"/>
    <mergeCell ref="S101:S103"/>
    <mergeCell ref="T101:T103"/>
    <mergeCell ref="AP98:AP100"/>
    <mergeCell ref="AQ98:AQ100"/>
    <mergeCell ref="AR98:AR100"/>
    <mergeCell ref="AS98:AS100"/>
    <mergeCell ref="AT98:AT100"/>
    <mergeCell ref="B101:B103"/>
    <mergeCell ref="C101:C103"/>
    <mergeCell ref="D101:D103"/>
    <mergeCell ref="E101:E103"/>
    <mergeCell ref="F101:F103"/>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AB98:AB100"/>
    <mergeCell ref="AC98:AC100"/>
    <mergeCell ref="R98:R100"/>
    <mergeCell ref="S98:S100"/>
    <mergeCell ref="T98:T100"/>
    <mergeCell ref="U98:U100"/>
    <mergeCell ref="V98:V100"/>
    <mergeCell ref="W98:W100"/>
    <mergeCell ref="AS95:AS97"/>
    <mergeCell ref="AT95:AT97"/>
    <mergeCell ref="B98:B100"/>
    <mergeCell ref="C98:C100"/>
    <mergeCell ref="D98:D100"/>
    <mergeCell ref="E98:E100"/>
    <mergeCell ref="F98:F100"/>
    <mergeCell ref="G98:G100"/>
    <mergeCell ref="H98:H100"/>
    <mergeCell ref="Q98:Q100"/>
    <mergeCell ref="AM95:AM97"/>
    <mergeCell ref="AN95:AN97"/>
    <mergeCell ref="AO95:AO97"/>
    <mergeCell ref="AP95:AP97"/>
    <mergeCell ref="AQ95:AQ97"/>
    <mergeCell ref="AR95:AR97"/>
    <mergeCell ref="AG95:AG97"/>
    <mergeCell ref="AH95:AH97"/>
    <mergeCell ref="AI95:AI97"/>
    <mergeCell ref="AJ95:AJ97"/>
    <mergeCell ref="AK95:AK97"/>
    <mergeCell ref="AL95:AL97"/>
    <mergeCell ref="AA95:AA97"/>
    <mergeCell ref="AB95:AB97"/>
    <mergeCell ref="AC95:AC97"/>
    <mergeCell ref="AD95:AD97"/>
    <mergeCell ref="AE95:AE97"/>
    <mergeCell ref="AF95:AF97"/>
    <mergeCell ref="U95:U97"/>
    <mergeCell ref="V95:V97"/>
    <mergeCell ref="W95:W97"/>
    <mergeCell ref="X95:X97"/>
    <mergeCell ref="Y95:Y97"/>
    <mergeCell ref="Z95:Z97"/>
    <mergeCell ref="G95:G97"/>
    <mergeCell ref="H95:H97"/>
    <mergeCell ref="Q95:Q97"/>
    <mergeCell ref="R95:R97"/>
    <mergeCell ref="S95:S97"/>
    <mergeCell ref="T95:T97"/>
    <mergeCell ref="AP92:AP94"/>
    <mergeCell ref="AQ92:AQ94"/>
    <mergeCell ref="AR92:AR94"/>
    <mergeCell ref="AS92:AS94"/>
    <mergeCell ref="AT92:AT94"/>
    <mergeCell ref="B95:B97"/>
    <mergeCell ref="C95:C97"/>
    <mergeCell ref="D95:D97"/>
    <mergeCell ref="E95:E97"/>
    <mergeCell ref="F95:F97"/>
    <mergeCell ref="AJ92:AJ94"/>
    <mergeCell ref="AK92:AK94"/>
    <mergeCell ref="AL92:AL94"/>
    <mergeCell ref="AM92:AM94"/>
    <mergeCell ref="AN92:AN94"/>
    <mergeCell ref="AO92:AO94"/>
    <mergeCell ref="AD92:AD94"/>
    <mergeCell ref="AE92:AE94"/>
    <mergeCell ref="AF92:AF94"/>
    <mergeCell ref="AG92:AG94"/>
    <mergeCell ref="AH92:AH94"/>
    <mergeCell ref="AI92:AI94"/>
    <mergeCell ref="X92:X94"/>
    <mergeCell ref="Y92:Y94"/>
    <mergeCell ref="Z92:Z94"/>
    <mergeCell ref="AA92:AA94"/>
    <mergeCell ref="AB92:AB94"/>
    <mergeCell ref="AC92:AC94"/>
    <mergeCell ref="R92:R94"/>
    <mergeCell ref="S92:S94"/>
    <mergeCell ref="T92:T94"/>
    <mergeCell ref="U92:U94"/>
    <mergeCell ref="V92:V94"/>
    <mergeCell ref="W92:W94"/>
    <mergeCell ref="AS89:AS91"/>
    <mergeCell ref="AT89:AT91"/>
    <mergeCell ref="B92:B94"/>
    <mergeCell ref="C92:C94"/>
    <mergeCell ref="D92:D94"/>
    <mergeCell ref="E92:E94"/>
    <mergeCell ref="F92:F94"/>
    <mergeCell ref="G92:G94"/>
    <mergeCell ref="H92:H94"/>
    <mergeCell ref="Q92:Q94"/>
    <mergeCell ref="AM89:AM91"/>
    <mergeCell ref="AN89:AN91"/>
    <mergeCell ref="AO89:AO91"/>
    <mergeCell ref="AP89:AP91"/>
    <mergeCell ref="AQ89:AQ91"/>
    <mergeCell ref="AR89:AR91"/>
    <mergeCell ref="AG89:AG91"/>
    <mergeCell ref="AH89:AH91"/>
    <mergeCell ref="AI89:AI91"/>
    <mergeCell ref="AJ89:AJ91"/>
    <mergeCell ref="AK89:AK91"/>
    <mergeCell ref="AL89:AL91"/>
    <mergeCell ref="AA89:AA91"/>
    <mergeCell ref="AB89:AB91"/>
    <mergeCell ref="AC89:AC91"/>
    <mergeCell ref="AD89:AD91"/>
    <mergeCell ref="AE89:AE91"/>
    <mergeCell ref="AF89:AF91"/>
    <mergeCell ref="U89:U91"/>
    <mergeCell ref="V89:V91"/>
    <mergeCell ref="W89:W91"/>
    <mergeCell ref="X89:X91"/>
    <mergeCell ref="Y89:Y91"/>
    <mergeCell ref="Z89:Z91"/>
    <mergeCell ref="G89:G91"/>
    <mergeCell ref="H89:H91"/>
    <mergeCell ref="Q89:Q91"/>
    <mergeCell ref="R89:R91"/>
    <mergeCell ref="S89:S91"/>
    <mergeCell ref="T89:T91"/>
    <mergeCell ref="AP86:AP88"/>
    <mergeCell ref="AQ86:AQ88"/>
    <mergeCell ref="AR86:AR88"/>
    <mergeCell ref="AS86:AS88"/>
    <mergeCell ref="AT86:AT88"/>
    <mergeCell ref="B89:B91"/>
    <mergeCell ref="C89:C91"/>
    <mergeCell ref="D89:D91"/>
    <mergeCell ref="E89:E91"/>
    <mergeCell ref="F89:F91"/>
    <mergeCell ref="AJ86:AJ88"/>
    <mergeCell ref="AK86:AK88"/>
    <mergeCell ref="AL86:AL88"/>
    <mergeCell ref="AM86:AM88"/>
    <mergeCell ref="AN86:AN88"/>
    <mergeCell ref="AO86:AO88"/>
    <mergeCell ref="AD86:AD88"/>
    <mergeCell ref="AE86:AE88"/>
    <mergeCell ref="AF86:AF88"/>
    <mergeCell ref="AG86:AG88"/>
    <mergeCell ref="AH86:AH88"/>
    <mergeCell ref="AI86:AI88"/>
    <mergeCell ref="X86:X88"/>
    <mergeCell ref="Y86:Y88"/>
    <mergeCell ref="Z86:Z88"/>
    <mergeCell ref="AA86:AA88"/>
    <mergeCell ref="AB86:AB88"/>
    <mergeCell ref="AC86:AC88"/>
    <mergeCell ref="R86:R88"/>
    <mergeCell ref="S86:S88"/>
    <mergeCell ref="T86:T88"/>
    <mergeCell ref="U86:U88"/>
    <mergeCell ref="V86:V88"/>
    <mergeCell ref="W86:W88"/>
    <mergeCell ref="AS83:AS85"/>
    <mergeCell ref="AT83:AT85"/>
    <mergeCell ref="B86:B88"/>
    <mergeCell ref="C86:C88"/>
    <mergeCell ref="D86:D88"/>
    <mergeCell ref="E86:E88"/>
    <mergeCell ref="F86:F88"/>
    <mergeCell ref="G86:G88"/>
    <mergeCell ref="H86:H88"/>
    <mergeCell ref="Q86:Q88"/>
    <mergeCell ref="AM83:AM85"/>
    <mergeCell ref="AN83:AN85"/>
    <mergeCell ref="AO83:AO85"/>
    <mergeCell ref="AP83:AP85"/>
    <mergeCell ref="AQ83:AQ85"/>
    <mergeCell ref="AR83:AR85"/>
    <mergeCell ref="AG83:AG85"/>
    <mergeCell ref="AH83:AH85"/>
    <mergeCell ref="AI83:AI85"/>
    <mergeCell ref="AJ83:AJ85"/>
    <mergeCell ref="AK83:AK85"/>
    <mergeCell ref="AL83:AL85"/>
    <mergeCell ref="AA83:AA85"/>
    <mergeCell ref="AB83:AB85"/>
    <mergeCell ref="AC83:AC85"/>
    <mergeCell ref="AD83:AD85"/>
    <mergeCell ref="AE83:AE85"/>
    <mergeCell ref="AF83:AF85"/>
    <mergeCell ref="U83:U85"/>
    <mergeCell ref="V83:V85"/>
    <mergeCell ref="W83:W85"/>
    <mergeCell ref="X83:X85"/>
    <mergeCell ref="Y83:Y85"/>
    <mergeCell ref="Z83:Z85"/>
    <mergeCell ref="G83:G85"/>
    <mergeCell ref="H83:H85"/>
    <mergeCell ref="Q83:Q85"/>
    <mergeCell ref="R83:R85"/>
    <mergeCell ref="S83:S85"/>
    <mergeCell ref="T83:T85"/>
    <mergeCell ref="AP80:AP82"/>
    <mergeCell ref="AQ80:AQ82"/>
    <mergeCell ref="AR80:AR82"/>
    <mergeCell ref="AS80:AS82"/>
    <mergeCell ref="AT80:AT82"/>
    <mergeCell ref="B83:B85"/>
    <mergeCell ref="C83:C85"/>
    <mergeCell ref="D83:D85"/>
    <mergeCell ref="E83:E85"/>
    <mergeCell ref="F83:F85"/>
    <mergeCell ref="AJ80:AJ82"/>
    <mergeCell ref="AK80:AK82"/>
    <mergeCell ref="AL80:AL82"/>
    <mergeCell ref="AM80:AM82"/>
    <mergeCell ref="AN80:AN82"/>
    <mergeCell ref="AO80:AO82"/>
    <mergeCell ref="AD80:AD82"/>
    <mergeCell ref="AE80:AE82"/>
    <mergeCell ref="AF80:AF82"/>
    <mergeCell ref="AG80:AG82"/>
    <mergeCell ref="AH80:AH82"/>
    <mergeCell ref="AI80:AI82"/>
    <mergeCell ref="X80:X82"/>
    <mergeCell ref="Y80:Y82"/>
    <mergeCell ref="Z80:Z82"/>
    <mergeCell ref="AA80:AA82"/>
    <mergeCell ref="AB80:AB82"/>
    <mergeCell ref="AC80:AC82"/>
    <mergeCell ref="R80:R82"/>
    <mergeCell ref="S80:S82"/>
    <mergeCell ref="T80:T82"/>
    <mergeCell ref="U80:U82"/>
    <mergeCell ref="V80:V82"/>
    <mergeCell ref="W80:W82"/>
    <mergeCell ref="AS77:AS79"/>
    <mergeCell ref="AT77:AT79"/>
    <mergeCell ref="B80:B82"/>
    <mergeCell ref="C80:C82"/>
    <mergeCell ref="D80:D82"/>
    <mergeCell ref="E80:E82"/>
    <mergeCell ref="F80:F82"/>
    <mergeCell ref="G80:G82"/>
    <mergeCell ref="H80:H82"/>
    <mergeCell ref="Q80:Q82"/>
    <mergeCell ref="AM77:AM79"/>
    <mergeCell ref="AN77:AN79"/>
    <mergeCell ref="AO77:AO79"/>
    <mergeCell ref="AP77:AP79"/>
    <mergeCell ref="AQ77:AQ79"/>
    <mergeCell ref="AR77:AR79"/>
    <mergeCell ref="AG77:AG79"/>
    <mergeCell ref="AH77:AH79"/>
    <mergeCell ref="AI77:AI79"/>
    <mergeCell ref="AJ77:AJ79"/>
    <mergeCell ref="AK77:AK79"/>
    <mergeCell ref="AL77:AL79"/>
    <mergeCell ref="AA77:AA79"/>
    <mergeCell ref="AB77:AB79"/>
    <mergeCell ref="AC77:AC79"/>
    <mergeCell ref="AD77:AD79"/>
    <mergeCell ref="AE77:AE79"/>
    <mergeCell ref="AF77:AF79"/>
    <mergeCell ref="U77:U79"/>
    <mergeCell ref="V77:V79"/>
    <mergeCell ref="W77:W79"/>
    <mergeCell ref="X77:X79"/>
    <mergeCell ref="Y77:Y79"/>
    <mergeCell ref="Z77:Z79"/>
    <mergeCell ref="G77:G79"/>
    <mergeCell ref="H77:H79"/>
    <mergeCell ref="Q77:Q79"/>
    <mergeCell ref="R77:R79"/>
    <mergeCell ref="S77:S79"/>
    <mergeCell ref="T77:T79"/>
    <mergeCell ref="AP74:AP76"/>
    <mergeCell ref="AQ74:AQ76"/>
    <mergeCell ref="AR74:AR76"/>
    <mergeCell ref="AS74:AS76"/>
    <mergeCell ref="AT74:AT76"/>
    <mergeCell ref="B77:B79"/>
    <mergeCell ref="C77:C79"/>
    <mergeCell ref="D77:D79"/>
    <mergeCell ref="E77:E79"/>
    <mergeCell ref="F77:F79"/>
    <mergeCell ref="AJ74:AJ76"/>
    <mergeCell ref="AK74:AK76"/>
    <mergeCell ref="AL74:AL76"/>
    <mergeCell ref="AM74:AM76"/>
    <mergeCell ref="AN74:AN76"/>
    <mergeCell ref="AO74:AO76"/>
    <mergeCell ref="AD74:AD76"/>
    <mergeCell ref="AE74:AE76"/>
    <mergeCell ref="AF74:AF76"/>
    <mergeCell ref="AG74:AG76"/>
    <mergeCell ref="AH74:AH76"/>
    <mergeCell ref="AI74:AI76"/>
    <mergeCell ref="X74:X76"/>
    <mergeCell ref="Y74:Y76"/>
    <mergeCell ref="Z74:Z76"/>
    <mergeCell ref="AA74:AA76"/>
    <mergeCell ref="AB74:AB76"/>
    <mergeCell ref="AC74:AC76"/>
    <mergeCell ref="R74:R76"/>
    <mergeCell ref="S74:S76"/>
    <mergeCell ref="T74:T76"/>
    <mergeCell ref="U74:U76"/>
    <mergeCell ref="V74:V76"/>
    <mergeCell ref="W74:W76"/>
    <mergeCell ref="AS71:AS73"/>
    <mergeCell ref="AT71:AT73"/>
    <mergeCell ref="B74:B76"/>
    <mergeCell ref="C74:C76"/>
    <mergeCell ref="D74:D76"/>
    <mergeCell ref="E74:E76"/>
    <mergeCell ref="F74:F76"/>
    <mergeCell ref="G74:G76"/>
    <mergeCell ref="H74:H76"/>
    <mergeCell ref="Q74:Q76"/>
    <mergeCell ref="AM71:AM73"/>
    <mergeCell ref="AN71:AN73"/>
    <mergeCell ref="AO71:AO73"/>
    <mergeCell ref="AP71:AP73"/>
    <mergeCell ref="AQ71:AQ73"/>
    <mergeCell ref="AR71:AR73"/>
    <mergeCell ref="AG71:AG73"/>
    <mergeCell ref="AH71:AH73"/>
    <mergeCell ref="AI71:AI73"/>
    <mergeCell ref="AJ71:AJ73"/>
    <mergeCell ref="AK71:AK73"/>
    <mergeCell ref="AL71:AL73"/>
    <mergeCell ref="AA71:AA73"/>
    <mergeCell ref="AB71:AB73"/>
    <mergeCell ref="AC71:AC73"/>
    <mergeCell ref="AD71:AD73"/>
    <mergeCell ref="AE71:AE73"/>
    <mergeCell ref="AF71:AF73"/>
    <mergeCell ref="U71:U73"/>
    <mergeCell ref="V71:V73"/>
    <mergeCell ref="W71:W73"/>
    <mergeCell ref="X71:X73"/>
    <mergeCell ref="Y71:Y73"/>
    <mergeCell ref="Z71:Z73"/>
    <mergeCell ref="G71:G73"/>
    <mergeCell ref="H71:H73"/>
    <mergeCell ref="Q71:Q73"/>
    <mergeCell ref="R71:R73"/>
    <mergeCell ref="S71:S73"/>
    <mergeCell ref="T71:T73"/>
    <mergeCell ref="AP68:AP70"/>
    <mergeCell ref="AQ68:AQ70"/>
    <mergeCell ref="AR68:AR70"/>
    <mergeCell ref="AS68:AS70"/>
    <mergeCell ref="AT68:AT70"/>
    <mergeCell ref="B71:B73"/>
    <mergeCell ref="C71:C73"/>
    <mergeCell ref="D71:D73"/>
    <mergeCell ref="E71:E73"/>
    <mergeCell ref="F71:F73"/>
    <mergeCell ref="AJ68:AJ70"/>
    <mergeCell ref="AK68:AK70"/>
    <mergeCell ref="AL68:AL70"/>
    <mergeCell ref="AM68:AM70"/>
    <mergeCell ref="AN68:AN70"/>
    <mergeCell ref="AO68:AO70"/>
    <mergeCell ref="AD68:AD70"/>
    <mergeCell ref="AE68:AE70"/>
    <mergeCell ref="AF68:AF70"/>
    <mergeCell ref="AG68:AG70"/>
    <mergeCell ref="AH68:AH70"/>
    <mergeCell ref="AI68:AI70"/>
    <mergeCell ref="X68:X70"/>
    <mergeCell ref="Y68:Y70"/>
    <mergeCell ref="Z68:Z70"/>
    <mergeCell ref="AA68:AA70"/>
    <mergeCell ref="AB68:AB70"/>
    <mergeCell ref="AC68:AC70"/>
    <mergeCell ref="R68:R70"/>
    <mergeCell ref="S68:S70"/>
    <mergeCell ref="T68:T70"/>
    <mergeCell ref="U68:U70"/>
    <mergeCell ref="V68:V70"/>
    <mergeCell ref="W68:W70"/>
    <mergeCell ref="AS65:AS67"/>
    <mergeCell ref="AT65:AT67"/>
    <mergeCell ref="B68:B70"/>
    <mergeCell ref="C68:C70"/>
    <mergeCell ref="D68:D70"/>
    <mergeCell ref="E68:E70"/>
    <mergeCell ref="F68:F70"/>
    <mergeCell ref="G68:G70"/>
    <mergeCell ref="H68:H70"/>
    <mergeCell ref="Q68:Q70"/>
    <mergeCell ref="AM65:AM67"/>
    <mergeCell ref="AN65:AN67"/>
    <mergeCell ref="AO65:AO67"/>
    <mergeCell ref="AP65:AP67"/>
    <mergeCell ref="AQ65:AQ67"/>
    <mergeCell ref="AR65:AR67"/>
    <mergeCell ref="AG65:AG67"/>
    <mergeCell ref="AH65:AH67"/>
    <mergeCell ref="AI65:AI67"/>
    <mergeCell ref="AJ65:AJ67"/>
    <mergeCell ref="AK65:AK67"/>
    <mergeCell ref="AL65:AL67"/>
    <mergeCell ref="AA65:AA67"/>
    <mergeCell ref="AB65:AB67"/>
    <mergeCell ref="AC65:AC67"/>
    <mergeCell ref="AD65:AD67"/>
    <mergeCell ref="AE65:AE67"/>
    <mergeCell ref="AF65:AF67"/>
    <mergeCell ref="U65:U67"/>
    <mergeCell ref="V65:V67"/>
    <mergeCell ref="W65:W67"/>
    <mergeCell ref="X65:X67"/>
    <mergeCell ref="Y65:Y67"/>
    <mergeCell ref="Z65:Z67"/>
    <mergeCell ref="G65:G67"/>
    <mergeCell ref="H65:H67"/>
    <mergeCell ref="Q65:Q67"/>
    <mergeCell ref="R65:R67"/>
    <mergeCell ref="S65:S67"/>
    <mergeCell ref="T65:T67"/>
    <mergeCell ref="AP62:AP64"/>
    <mergeCell ref="AQ62:AQ64"/>
    <mergeCell ref="AR62:AR64"/>
    <mergeCell ref="AS62:AS64"/>
    <mergeCell ref="AT62:AT64"/>
    <mergeCell ref="B65:B67"/>
    <mergeCell ref="C65:C67"/>
    <mergeCell ref="D65:D67"/>
    <mergeCell ref="E65:E67"/>
    <mergeCell ref="F65:F67"/>
    <mergeCell ref="AJ62:AJ64"/>
    <mergeCell ref="AK62:AK64"/>
    <mergeCell ref="AL62:AL64"/>
    <mergeCell ref="AM62:AM64"/>
    <mergeCell ref="AN62:AN64"/>
    <mergeCell ref="AO62:AO64"/>
    <mergeCell ref="AD62:AD64"/>
    <mergeCell ref="AE62:AE64"/>
    <mergeCell ref="AF62:AF64"/>
    <mergeCell ref="AG62:AG64"/>
    <mergeCell ref="AH62:AH64"/>
    <mergeCell ref="AI62:AI64"/>
    <mergeCell ref="X62:X64"/>
    <mergeCell ref="Y62:Y64"/>
    <mergeCell ref="Z62:Z64"/>
    <mergeCell ref="AA62:AA64"/>
    <mergeCell ref="AB62:AB64"/>
    <mergeCell ref="AC62:AC64"/>
    <mergeCell ref="R62:R64"/>
    <mergeCell ref="S62:S64"/>
    <mergeCell ref="T62:T64"/>
    <mergeCell ref="U62:U64"/>
    <mergeCell ref="V62:V64"/>
    <mergeCell ref="W62:W64"/>
    <mergeCell ref="AS59:AS61"/>
    <mergeCell ref="AT59:AT61"/>
    <mergeCell ref="B62:B64"/>
    <mergeCell ref="C62:C64"/>
    <mergeCell ref="D62:D64"/>
    <mergeCell ref="E62:E64"/>
    <mergeCell ref="F62:F64"/>
    <mergeCell ref="G62:G64"/>
    <mergeCell ref="H62:H64"/>
    <mergeCell ref="Q62:Q64"/>
    <mergeCell ref="AM59:AM61"/>
    <mergeCell ref="AN59:AN61"/>
    <mergeCell ref="AO59:AO61"/>
    <mergeCell ref="AP59:AP61"/>
    <mergeCell ref="AQ59:AQ61"/>
    <mergeCell ref="AR59:AR61"/>
    <mergeCell ref="AG59:AG61"/>
    <mergeCell ref="AH59:AH61"/>
    <mergeCell ref="AI59:AI61"/>
    <mergeCell ref="AJ59:AJ61"/>
    <mergeCell ref="AK59:AK61"/>
    <mergeCell ref="AL59:AL61"/>
    <mergeCell ref="AA59:AA61"/>
    <mergeCell ref="AB59:AB61"/>
    <mergeCell ref="AC59:AC61"/>
    <mergeCell ref="AD59:AD61"/>
    <mergeCell ref="AE59:AE61"/>
    <mergeCell ref="AF59:AF61"/>
    <mergeCell ref="U59:U61"/>
    <mergeCell ref="V59:V61"/>
    <mergeCell ref="W59:W61"/>
    <mergeCell ref="X59:X61"/>
    <mergeCell ref="Y59:Y61"/>
    <mergeCell ref="Z59:Z61"/>
    <mergeCell ref="G59:G61"/>
    <mergeCell ref="H59:H61"/>
    <mergeCell ref="Q59:Q61"/>
    <mergeCell ref="R59:R61"/>
    <mergeCell ref="S59:S61"/>
    <mergeCell ref="T59:T61"/>
    <mergeCell ref="AP56:AP58"/>
    <mergeCell ref="AQ56:AQ58"/>
    <mergeCell ref="AR56:AR58"/>
    <mergeCell ref="AS56:AS58"/>
    <mergeCell ref="AT56:AT58"/>
    <mergeCell ref="B59:B61"/>
    <mergeCell ref="C59:C61"/>
    <mergeCell ref="D59:D61"/>
    <mergeCell ref="E59:E61"/>
    <mergeCell ref="F59:F61"/>
    <mergeCell ref="AJ56:AJ58"/>
    <mergeCell ref="AK56:AK58"/>
    <mergeCell ref="AL56:AL58"/>
    <mergeCell ref="AM56:AM58"/>
    <mergeCell ref="AN56:AN58"/>
    <mergeCell ref="AO56:AO58"/>
    <mergeCell ref="AD56:AD58"/>
    <mergeCell ref="AE56:AE58"/>
    <mergeCell ref="AF56:AF58"/>
    <mergeCell ref="AG56:AG58"/>
    <mergeCell ref="AH56:AH58"/>
    <mergeCell ref="AI56:AI58"/>
    <mergeCell ref="X56:X58"/>
    <mergeCell ref="Y56:Y58"/>
    <mergeCell ref="Z56:Z58"/>
    <mergeCell ref="AA56:AA58"/>
    <mergeCell ref="AB56:AB58"/>
    <mergeCell ref="AC56:AC58"/>
    <mergeCell ref="R56:R58"/>
    <mergeCell ref="S56:S58"/>
    <mergeCell ref="T56:T58"/>
    <mergeCell ref="U56:U58"/>
    <mergeCell ref="V56:V58"/>
    <mergeCell ref="W56:W58"/>
    <mergeCell ref="AS53:AS55"/>
    <mergeCell ref="AT53:AT55"/>
    <mergeCell ref="B56:B58"/>
    <mergeCell ref="C56:C58"/>
    <mergeCell ref="D56:D58"/>
    <mergeCell ref="E56:E58"/>
    <mergeCell ref="F56:F58"/>
    <mergeCell ref="G56:G58"/>
    <mergeCell ref="H56:H58"/>
    <mergeCell ref="Q56:Q58"/>
    <mergeCell ref="AM53:AM55"/>
    <mergeCell ref="AN53:AN55"/>
    <mergeCell ref="AO53:AO55"/>
    <mergeCell ref="AP53:AP55"/>
    <mergeCell ref="AQ53:AQ55"/>
    <mergeCell ref="AR53:AR55"/>
    <mergeCell ref="AG53:AG55"/>
    <mergeCell ref="AH53:AH55"/>
    <mergeCell ref="AI53:AI55"/>
    <mergeCell ref="AJ53:AJ55"/>
    <mergeCell ref="AK53:AK55"/>
    <mergeCell ref="AL53:AL55"/>
    <mergeCell ref="AA53:AA55"/>
    <mergeCell ref="AB53:AB55"/>
    <mergeCell ref="AC53:AC55"/>
    <mergeCell ref="AD53:AD55"/>
    <mergeCell ref="AE53:AE55"/>
    <mergeCell ref="AF53:AF55"/>
    <mergeCell ref="U53:U55"/>
    <mergeCell ref="V53:V55"/>
    <mergeCell ref="W53:W55"/>
    <mergeCell ref="X53:X55"/>
    <mergeCell ref="Y53:Y55"/>
    <mergeCell ref="Z53:Z55"/>
    <mergeCell ref="G53:G55"/>
    <mergeCell ref="H53:H55"/>
    <mergeCell ref="Q53:Q55"/>
    <mergeCell ref="R53:R55"/>
    <mergeCell ref="S53:S55"/>
    <mergeCell ref="T53:T55"/>
    <mergeCell ref="AP50:AP52"/>
    <mergeCell ref="AQ50:AQ52"/>
    <mergeCell ref="AR50:AR52"/>
    <mergeCell ref="AS50:AS52"/>
    <mergeCell ref="AT50:AT52"/>
    <mergeCell ref="B53:B55"/>
    <mergeCell ref="C53:C55"/>
    <mergeCell ref="D53:D55"/>
    <mergeCell ref="E53:E55"/>
    <mergeCell ref="F53:F55"/>
    <mergeCell ref="AJ50:AJ52"/>
    <mergeCell ref="AK50:AK52"/>
    <mergeCell ref="AL50:AL52"/>
    <mergeCell ref="AM50:AM52"/>
    <mergeCell ref="AN50:AN52"/>
    <mergeCell ref="AO50:AO52"/>
    <mergeCell ref="AD50:AD52"/>
    <mergeCell ref="AE50:AE52"/>
    <mergeCell ref="AF50:AF52"/>
    <mergeCell ref="AG50:AG52"/>
    <mergeCell ref="AH50:AH52"/>
    <mergeCell ref="AI50:AI52"/>
    <mergeCell ref="X50:X52"/>
    <mergeCell ref="Y50:Y52"/>
    <mergeCell ref="Z50:Z52"/>
    <mergeCell ref="AA50:AA52"/>
    <mergeCell ref="AB50:AB52"/>
    <mergeCell ref="AC50:AC52"/>
    <mergeCell ref="R50:R52"/>
    <mergeCell ref="S50:S52"/>
    <mergeCell ref="T50:T52"/>
    <mergeCell ref="U50:U52"/>
    <mergeCell ref="V50:V52"/>
    <mergeCell ref="W50:W52"/>
    <mergeCell ref="AS47:AS49"/>
    <mergeCell ref="AT47:AT49"/>
    <mergeCell ref="B50:B52"/>
    <mergeCell ref="C50:C52"/>
    <mergeCell ref="D50:D52"/>
    <mergeCell ref="E50:E52"/>
    <mergeCell ref="F50:F52"/>
    <mergeCell ref="G50:G52"/>
    <mergeCell ref="H50:H52"/>
    <mergeCell ref="Q50:Q52"/>
    <mergeCell ref="AM47:AM49"/>
    <mergeCell ref="AN47:AN49"/>
    <mergeCell ref="AO47:AO49"/>
    <mergeCell ref="AP47:AP49"/>
    <mergeCell ref="AQ47:AQ49"/>
    <mergeCell ref="AR47:AR49"/>
    <mergeCell ref="AG47:AG49"/>
    <mergeCell ref="AH47:AH49"/>
    <mergeCell ref="AI47:AI49"/>
    <mergeCell ref="AJ47:AJ49"/>
    <mergeCell ref="AK47:AK49"/>
    <mergeCell ref="AL47:AL49"/>
    <mergeCell ref="AA47:AA49"/>
    <mergeCell ref="AB47:AB49"/>
    <mergeCell ref="AC47:AC49"/>
    <mergeCell ref="AD47:AD49"/>
    <mergeCell ref="AE47:AE49"/>
    <mergeCell ref="AF47:AF49"/>
    <mergeCell ref="U47:U49"/>
    <mergeCell ref="V47:V49"/>
    <mergeCell ref="W47:W49"/>
    <mergeCell ref="X47:X49"/>
    <mergeCell ref="Y47:Y49"/>
    <mergeCell ref="Z47:Z49"/>
    <mergeCell ref="G47:G49"/>
    <mergeCell ref="H47:H49"/>
    <mergeCell ref="Q47:Q49"/>
    <mergeCell ref="R47:R49"/>
    <mergeCell ref="S47:S49"/>
    <mergeCell ref="T47:T49"/>
    <mergeCell ref="AP44:AP46"/>
    <mergeCell ref="AQ44:AQ46"/>
    <mergeCell ref="AR44:AR46"/>
    <mergeCell ref="AS44:AS46"/>
    <mergeCell ref="AT44:AT46"/>
    <mergeCell ref="B47:B49"/>
    <mergeCell ref="C47:C49"/>
    <mergeCell ref="D47:D49"/>
    <mergeCell ref="E47:E49"/>
    <mergeCell ref="F47:F49"/>
    <mergeCell ref="AJ44:AJ46"/>
    <mergeCell ref="AK44:AK46"/>
    <mergeCell ref="AL44:AL46"/>
    <mergeCell ref="AM44:AM46"/>
    <mergeCell ref="AN44:AN46"/>
    <mergeCell ref="AO44:AO46"/>
    <mergeCell ref="AD44:AD46"/>
    <mergeCell ref="AE44:AE46"/>
    <mergeCell ref="AF44:AF46"/>
    <mergeCell ref="AG44:AG46"/>
    <mergeCell ref="AH44:AH46"/>
    <mergeCell ref="AI44:AI46"/>
    <mergeCell ref="X44:X46"/>
    <mergeCell ref="Y44:Y46"/>
    <mergeCell ref="Z44:Z46"/>
    <mergeCell ref="AA44:AA46"/>
    <mergeCell ref="AB44:AB46"/>
    <mergeCell ref="AC44:AC46"/>
    <mergeCell ref="R44:R46"/>
    <mergeCell ref="S44:S46"/>
    <mergeCell ref="T44:T46"/>
    <mergeCell ref="U44:U46"/>
    <mergeCell ref="V44:V46"/>
    <mergeCell ref="W44:W46"/>
    <mergeCell ref="AS41:AS43"/>
    <mergeCell ref="AT41:AT43"/>
    <mergeCell ref="B44:B46"/>
    <mergeCell ref="C44:C46"/>
    <mergeCell ref="D44:D46"/>
    <mergeCell ref="E44:E46"/>
    <mergeCell ref="F44:F46"/>
    <mergeCell ref="G44:G46"/>
    <mergeCell ref="H44:H46"/>
    <mergeCell ref="Q44:Q46"/>
    <mergeCell ref="AM41:AM43"/>
    <mergeCell ref="AN41:AN43"/>
    <mergeCell ref="AO41:AO43"/>
    <mergeCell ref="AP41:AP43"/>
    <mergeCell ref="AQ41:AQ43"/>
    <mergeCell ref="AR41:AR43"/>
    <mergeCell ref="AG41:AG43"/>
    <mergeCell ref="AH41:AH43"/>
    <mergeCell ref="AI41:AI43"/>
    <mergeCell ref="AJ41:AJ43"/>
    <mergeCell ref="AK41:AK43"/>
    <mergeCell ref="AL41:AL43"/>
    <mergeCell ref="AA41:AA43"/>
    <mergeCell ref="AB41:AB43"/>
    <mergeCell ref="AC41:AC43"/>
    <mergeCell ref="AD41:AD43"/>
    <mergeCell ref="AE41:AE43"/>
    <mergeCell ref="AF41:AF43"/>
    <mergeCell ref="U41:U43"/>
    <mergeCell ref="V41:V43"/>
    <mergeCell ref="W41:W43"/>
    <mergeCell ref="X41:X43"/>
    <mergeCell ref="Y41:Y43"/>
    <mergeCell ref="Z41:Z43"/>
    <mergeCell ref="G41:G43"/>
    <mergeCell ref="H41:H43"/>
    <mergeCell ref="Q41:Q43"/>
    <mergeCell ref="R41:R43"/>
    <mergeCell ref="S41:S43"/>
    <mergeCell ref="T41:T43"/>
    <mergeCell ref="AP38:AP40"/>
    <mergeCell ref="AQ38:AQ40"/>
    <mergeCell ref="AR38:AR40"/>
    <mergeCell ref="AS38:AS40"/>
    <mergeCell ref="AT38:AT40"/>
    <mergeCell ref="B41:B43"/>
    <mergeCell ref="C41:C43"/>
    <mergeCell ref="D41:D43"/>
    <mergeCell ref="E41:E43"/>
    <mergeCell ref="F41:F43"/>
    <mergeCell ref="AJ38:AJ40"/>
    <mergeCell ref="AK38:AK40"/>
    <mergeCell ref="AL38:AL40"/>
    <mergeCell ref="AM38:AM40"/>
    <mergeCell ref="AN38:AN40"/>
    <mergeCell ref="AO38:AO40"/>
    <mergeCell ref="AD38:AD40"/>
    <mergeCell ref="AE38:AE40"/>
    <mergeCell ref="AF38:AF40"/>
    <mergeCell ref="AG38:AG40"/>
    <mergeCell ref="AH38:AH40"/>
    <mergeCell ref="AI38:AI40"/>
    <mergeCell ref="X38:X40"/>
    <mergeCell ref="Y38:Y40"/>
    <mergeCell ref="Z38:Z40"/>
    <mergeCell ref="AA38:AA40"/>
    <mergeCell ref="AB38:AB40"/>
    <mergeCell ref="AC38:AC40"/>
    <mergeCell ref="R38:R40"/>
    <mergeCell ref="S38:S40"/>
    <mergeCell ref="T38:T40"/>
    <mergeCell ref="U38:U40"/>
    <mergeCell ref="V38:V40"/>
    <mergeCell ref="W38:W40"/>
    <mergeCell ref="AS35:AS37"/>
    <mergeCell ref="AT35:AT37"/>
    <mergeCell ref="B38:B40"/>
    <mergeCell ref="C38:C40"/>
    <mergeCell ref="D38:D40"/>
    <mergeCell ref="E38:E40"/>
    <mergeCell ref="F38:F40"/>
    <mergeCell ref="G38:G40"/>
    <mergeCell ref="H38:H40"/>
    <mergeCell ref="Q38:Q40"/>
    <mergeCell ref="AM35:AM37"/>
    <mergeCell ref="AN35:AN37"/>
    <mergeCell ref="AO35:AO37"/>
    <mergeCell ref="AP35:AP37"/>
    <mergeCell ref="AQ35:AQ37"/>
    <mergeCell ref="AR35:AR37"/>
    <mergeCell ref="AG35:AG37"/>
    <mergeCell ref="AH35:AH37"/>
    <mergeCell ref="AI35:AI37"/>
    <mergeCell ref="AJ35:AJ37"/>
    <mergeCell ref="AK35:AK37"/>
    <mergeCell ref="AL35:AL37"/>
    <mergeCell ref="AA35:AA37"/>
    <mergeCell ref="AB35:AB37"/>
    <mergeCell ref="AC35:AC37"/>
    <mergeCell ref="AD35:AD37"/>
    <mergeCell ref="AE35:AE37"/>
    <mergeCell ref="AF35:AF37"/>
    <mergeCell ref="U35:U37"/>
    <mergeCell ref="V35:V37"/>
    <mergeCell ref="W35:W37"/>
    <mergeCell ref="X35:X37"/>
    <mergeCell ref="Y35:Y37"/>
    <mergeCell ref="Z35:Z37"/>
    <mergeCell ref="G35:G37"/>
    <mergeCell ref="H35:H37"/>
    <mergeCell ref="Q35:Q37"/>
    <mergeCell ref="R35:R37"/>
    <mergeCell ref="S35:S37"/>
    <mergeCell ref="T35:T37"/>
    <mergeCell ref="AP32:AP34"/>
    <mergeCell ref="AQ32:AQ34"/>
    <mergeCell ref="AR32:AR34"/>
    <mergeCell ref="AS32:AS34"/>
    <mergeCell ref="AT32:AT34"/>
    <mergeCell ref="B35:B37"/>
    <mergeCell ref="C35:C37"/>
    <mergeCell ref="D35:D37"/>
    <mergeCell ref="E35:E37"/>
    <mergeCell ref="F35:F37"/>
    <mergeCell ref="AJ32:AJ34"/>
    <mergeCell ref="AK32:AK34"/>
    <mergeCell ref="AL32:AL34"/>
    <mergeCell ref="AM32:AM34"/>
    <mergeCell ref="AN32:AN34"/>
    <mergeCell ref="AO32:AO34"/>
    <mergeCell ref="AD32:AD34"/>
    <mergeCell ref="AE32:AE34"/>
    <mergeCell ref="AF32:AF34"/>
    <mergeCell ref="AG32:AG34"/>
    <mergeCell ref="AH32:AH34"/>
    <mergeCell ref="AI32:AI34"/>
    <mergeCell ref="X32:X34"/>
    <mergeCell ref="Y32:Y34"/>
    <mergeCell ref="Z32:Z34"/>
    <mergeCell ref="AA32:AA34"/>
    <mergeCell ref="AB32:AB34"/>
    <mergeCell ref="AC32:AC34"/>
    <mergeCell ref="R32:R34"/>
    <mergeCell ref="S32:S34"/>
    <mergeCell ref="T32:T34"/>
    <mergeCell ref="U32:U34"/>
    <mergeCell ref="V32:V34"/>
    <mergeCell ref="W32:W34"/>
    <mergeCell ref="AS29:AS31"/>
    <mergeCell ref="AT29:AT31"/>
    <mergeCell ref="B32:B34"/>
    <mergeCell ref="C32:C34"/>
    <mergeCell ref="D32:D34"/>
    <mergeCell ref="E32:E34"/>
    <mergeCell ref="F32:F34"/>
    <mergeCell ref="G32:G34"/>
    <mergeCell ref="H32:H34"/>
    <mergeCell ref="Q32:Q34"/>
    <mergeCell ref="AM29:AM31"/>
    <mergeCell ref="AN29:AN31"/>
    <mergeCell ref="AO29:AO31"/>
    <mergeCell ref="AP29:AP31"/>
    <mergeCell ref="AQ29:AQ31"/>
    <mergeCell ref="AR29:AR31"/>
    <mergeCell ref="AG29:AG31"/>
    <mergeCell ref="AH29:AH31"/>
    <mergeCell ref="AI29:AI31"/>
    <mergeCell ref="AJ29:AJ31"/>
    <mergeCell ref="AK29:AK31"/>
    <mergeCell ref="AL29:AL31"/>
    <mergeCell ref="AA29:AA31"/>
    <mergeCell ref="AB29:AB31"/>
    <mergeCell ref="AC29:AC31"/>
    <mergeCell ref="AD29:AD31"/>
    <mergeCell ref="AE29:AE31"/>
    <mergeCell ref="AF29:AF31"/>
    <mergeCell ref="U29:U31"/>
    <mergeCell ref="V29:V31"/>
    <mergeCell ref="W29:W31"/>
    <mergeCell ref="X29:X31"/>
    <mergeCell ref="Y29:Y31"/>
    <mergeCell ref="Z29:Z31"/>
    <mergeCell ref="G29:G31"/>
    <mergeCell ref="H29:H31"/>
    <mergeCell ref="Q29:Q31"/>
    <mergeCell ref="R29:R31"/>
    <mergeCell ref="S29:S31"/>
    <mergeCell ref="T29:T31"/>
    <mergeCell ref="AP26:AP28"/>
    <mergeCell ref="AQ26:AQ28"/>
    <mergeCell ref="AR26:AR28"/>
    <mergeCell ref="AS26:AS28"/>
    <mergeCell ref="AT26:AT28"/>
    <mergeCell ref="B29:B31"/>
    <mergeCell ref="C29:C31"/>
    <mergeCell ref="D29:D31"/>
    <mergeCell ref="E29:E31"/>
    <mergeCell ref="F29:F31"/>
    <mergeCell ref="AJ26:AJ28"/>
    <mergeCell ref="AK26:AK28"/>
    <mergeCell ref="AL26:AL28"/>
    <mergeCell ref="AM26:AM28"/>
    <mergeCell ref="AN26:AN28"/>
    <mergeCell ref="AO26:AO28"/>
    <mergeCell ref="AD26:AD28"/>
    <mergeCell ref="AE26:AE28"/>
    <mergeCell ref="AF26:AF28"/>
    <mergeCell ref="AG26:AG28"/>
    <mergeCell ref="AH26:AH28"/>
    <mergeCell ref="AI26:AI28"/>
    <mergeCell ref="X26:X28"/>
    <mergeCell ref="Y26:Y28"/>
    <mergeCell ref="Z26:Z28"/>
    <mergeCell ref="AA26:AA28"/>
    <mergeCell ref="AB26:AB28"/>
    <mergeCell ref="AC26:AC28"/>
    <mergeCell ref="R26:R28"/>
    <mergeCell ref="S26:S28"/>
    <mergeCell ref="T26:T28"/>
    <mergeCell ref="U26:U28"/>
    <mergeCell ref="V26:V28"/>
    <mergeCell ref="W26:W28"/>
    <mergeCell ref="AS23:AS25"/>
    <mergeCell ref="AT23:AT25"/>
    <mergeCell ref="B26:B28"/>
    <mergeCell ref="C26:C28"/>
    <mergeCell ref="D26:D28"/>
    <mergeCell ref="E26:E28"/>
    <mergeCell ref="F26:F28"/>
    <mergeCell ref="G26:G28"/>
    <mergeCell ref="H26:H28"/>
    <mergeCell ref="Q26:Q28"/>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G23:G25"/>
    <mergeCell ref="H23:H25"/>
    <mergeCell ref="Q23:Q25"/>
    <mergeCell ref="R23:R25"/>
    <mergeCell ref="S23:S25"/>
    <mergeCell ref="T23:T25"/>
    <mergeCell ref="AP20:AP22"/>
    <mergeCell ref="AQ20:AQ22"/>
    <mergeCell ref="AR20:AR22"/>
    <mergeCell ref="AS20:AS22"/>
    <mergeCell ref="AT20:AT22"/>
    <mergeCell ref="B23:B25"/>
    <mergeCell ref="C23:C25"/>
    <mergeCell ref="D23:D25"/>
    <mergeCell ref="E23:E25"/>
    <mergeCell ref="F23:F25"/>
    <mergeCell ref="AJ20:AJ22"/>
    <mergeCell ref="AK20:AK22"/>
    <mergeCell ref="AL20:AL22"/>
    <mergeCell ref="AM20:AM22"/>
    <mergeCell ref="AN20:AN22"/>
    <mergeCell ref="AO20:AO22"/>
    <mergeCell ref="AD20:AD22"/>
    <mergeCell ref="AE20:AE22"/>
    <mergeCell ref="AF20:AF22"/>
    <mergeCell ref="AG20:AG22"/>
    <mergeCell ref="AH20:AH22"/>
    <mergeCell ref="AI20:AI22"/>
    <mergeCell ref="X20:X22"/>
    <mergeCell ref="Y20:Y22"/>
    <mergeCell ref="Z20:Z22"/>
    <mergeCell ref="AA20:AA22"/>
    <mergeCell ref="AB20:AB22"/>
    <mergeCell ref="AC20:AC22"/>
    <mergeCell ref="R20:R22"/>
    <mergeCell ref="S20:S22"/>
    <mergeCell ref="T20:T22"/>
    <mergeCell ref="U20:U22"/>
    <mergeCell ref="V20:V22"/>
    <mergeCell ref="W20:W22"/>
    <mergeCell ref="AS17:AS19"/>
    <mergeCell ref="AT17:AT19"/>
    <mergeCell ref="B20:B22"/>
    <mergeCell ref="C20:C22"/>
    <mergeCell ref="D20:D22"/>
    <mergeCell ref="E20:E22"/>
    <mergeCell ref="F20:F22"/>
    <mergeCell ref="G20:G22"/>
    <mergeCell ref="H20:H22"/>
    <mergeCell ref="Q20:Q22"/>
    <mergeCell ref="AM17:AM19"/>
    <mergeCell ref="AN17:AN19"/>
    <mergeCell ref="AO17:AO19"/>
    <mergeCell ref="AP17:AP19"/>
    <mergeCell ref="AQ17:AQ19"/>
    <mergeCell ref="AR17:AR19"/>
    <mergeCell ref="AG17:AG19"/>
    <mergeCell ref="AH17:AH19"/>
    <mergeCell ref="AI17:AI19"/>
    <mergeCell ref="AJ17:AJ19"/>
    <mergeCell ref="AK17:AK19"/>
    <mergeCell ref="AL17:AL19"/>
    <mergeCell ref="AA17:AA19"/>
    <mergeCell ref="AB17:AB19"/>
    <mergeCell ref="AC17:AC19"/>
    <mergeCell ref="AD17:AD19"/>
    <mergeCell ref="AE17:AE19"/>
    <mergeCell ref="AF17:AF19"/>
    <mergeCell ref="U17:U19"/>
    <mergeCell ref="V17:V19"/>
    <mergeCell ref="W17:W19"/>
    <mergeCell ref="X17:X19"/>
    <mergeCell ref="Y17:Y19"/>
    <mergeCell ref="Z17:Z19"/>
    <mergeCell ref="G17:G19"/>
    <mergeCell ref="H17:H19"/>
    <mergeCell ref="Q17:Q19"/>
    <mergeCell ref="R17:R19"/>
    <mergeCell ref="S17:S19"/>
    <mergeCell ref="T17:T19"/>
    <mergeCell ref="AP14:AP16"/>
    <mergeCell ref="AQ14:AQ16"/>
    <mergeCell ref="AR14:AR16"/>
    <mergeCell ref="AS14:AS16"/>
    <mergeCell ref="AT14:AT16"/>
    <mergeCell ref="B17:B19"/>
    <mergeCell ref="C17:C19"/>
    <mergeCell ref="D17:D19"/>
    <mergeCell ref="E17:E19"/>
    <mergeCell ref="F17:F19"/>
    <mergeCell ref="AJ14:AJ16"/>
    <mergeCell ref="AK14:AK16"/>
    <mergeCell ref="AL14:AL16"/>
    <mergeCell ref="AM14:AM16"/>
    <mergeCell ref="AN14:AN16"/>
    <mergeCell ref="AO14:AO16"/>
    <mergeCell ref="AD14:AD16"/>
    <mergeCell ref="AE14:AE16"/>
    <mergeCell ref="AF14:AF16"/>
    <mergeCell ref="AG14:AG16"/>
    <mergeCell ref="AH14:AH16"/>
    <mergeCell ref="AI14:AI16"/>
    <mergeCell ref="X14:X16"/>
    <mergeCell ref="Y14:Y16"/>
    <mergeCell ref="Z14:Z16"/>
    <mergeCell ref="AA14:AA16"/>
    <mergeCell ref="AB14:AB16"/>
    <mergeCell ref="AC14:AC16"/>
    <mergeCell ref="R14:R16"/>
    <mergeCell ref="S14:S16"/>
    <mergeCell ref="T14:T16"/>
    <mergeCell ref="U14:U16"/>
    <mergeCell ref="V14:V16"/>
    <mergeCell ref="W14:W16"/>
    <mergeCell ref="AS11:AS13"/>
    <mergeCell ref="AT11:AT13"/>
    <mergeCell ref="B14:B16"/>
    <mergeCell ref="C14:C16"/>
    <mergeCell ref="D14:D16"/>
    <mergeCell ref="E14:E16"/>
    <mergeCell ref="F14:F16"/>
    <mergeCell ref="G14:G16"/>
    <mergeCell ref="H14:H16"/>
    <mergeCell ref="Q14:Q16"/>
    <mergeCell ref="AM11:AM13"/>
    <mergeCell ref="AN11:AN13"/>
    <mergeCell ref="AO11:AO13"/>
    <mergeCell ref="AP11:AP13"/>
    <mergeCell ref="AQ11:AQ13"/>
    <mergeCell ref="AR11:AR13"/>
    <mergeCell ref="AG11:AG13"/>
    <mergeCell ref="AH11:AH13"/>
    <mergeCell ref="AI11:AI13"/>
    <mergeCell ref="AJ11:AJ13"/>
    <mergeCell ref="AK11:AK13"/>
    <mergeCell ref="AL11:AL13"/>
    <mergeCell ref="AA11:AA13"/>
    <mergeCell ref="AB11:AB13"/>
    <mergeCell ref="AC11:AC13"/>
    <mergeCell ref="AD11:AD13"/>
    <mergeCell ref="AE11:AE13"/>
    <mergeCell ref="AF11:AF13"/>
    <mergeCell ref="U11:U13"/>
    <mergeCell ref="V11:V13"/>
    <mergeCell ref="W11:W13"/>
    <mergeCell ref="X11:X13"/>
    <mergeCell ref="Y11:Y13"/>
    <mergeCell ref="Z11:Z13"/>
    <mergeCell ref="G11:G13"/>
    <mergeCell ref="H11:H13"/>
    <mergeCell ref="Q11:Q13"/>
    <mergeCell ref="R11:R13"/>
    <mergeCell ref="S11:S13"/>
    <mergeCell ref="T11:T13"/>
    <mergeCell ref="AP8:AP10"/>
    <mergeCell ref="AQ8:AQ10"/>
    <mergeCell ref="AR8:AR10"/>
    <mergeCell ref="AS8:AS10"/>
    <mergeCell ref="AT8:AT10"/>
    <mergeCell ref="B11:B13"/>
    <mergeCell ref="C11:C13"/>
    <mergeCell ref="D11:D13"/>
    <mergeCell ref="E11:E13"/>
    <mergeCell ref="F11:F13"/>
    <mergeCell ref="AJ8:AJ10"/>
    <mergeCell ref="AK8:AK10"/>
    <mergeCell ref="AL8:AL10"/>
    <mergeCell ref="AM8:AM10"/>
    <mergeCell ref="AN8:AN10"/>
    <mergeCell ref="AO8:AO10"/>
    <mergeCell ref="AD8:AD10"/>
    <mergeCell ref="AE8:AE10"/>
    <mergeCell ref="AF8:AF10"/>
    <mergeCell ref="AG8:AG10"/>
    <mergeCell ref="AH8:AH10"/>
    <mergeCell ref="AI8:AI10"/>
    <mergeCell ref="X8:X10"/>
    <mergeCell ref="Y8:Y10"/>
    <mergeCell ref="Z8:Z10"/>
    <mergeCell ref="AA8:AA10"/>
    <mergeCell ref="AB8:AB10"/>
    <mergeCell ref="AC8:AC10"/>
    <mergeCell ref="R8:R10"/>
    <mergeCell ref="S8:S10"/>
    <mergeCell ref="T8:T10"/>
    <mergeCell ref="U8:U10"/>
    <mergeCell ref="V8:V10"/>
    <mergeCell ref="W8:W10"/>
    <mergeCell ref="AS5:AS7"/>
    <mergeCell ref="AT5:AT7"/>
    <mergeCell ref="B8:B10"/>
    <mergeCell ref="C8:C10"/>
    <mergeCell ref="D8:D10"/>
    <mergeCell ref="E8:E10"/>
    <mergeCell ref="F8:F10"/>
    <mergeCell ref="G8:G10"/>
    <mergeCell ref="H8:H10"/>
    <mergeCell ref="Q8:Q10"/>
    <mergeCell ref="AM5:AM7"/>
    <mergeCell ref="AN5:AN7"/>
    <mergeCell ref="AO5:AO7"/>
    <mergeCell ref="AP5:AP7"/>
    <mergeCell ref="AQ5:AQ7"/>
    <mergeCell ref="AR5:AR7"/>
    <mergeCell ref="AG5:AG7"/>
    <mergeCell ref="AH5:AH7"/>
    <mergeCell ref="AI5:AI7"/>
    <mergeCell ref="AJ5:AJ7"/>
    <mergeCell ref="B5:B7"/>
    <mergeCell ref="C5:C7"/>
    <mergeCell ref="D5:D7"/>
    <mergeCell ref="E5:E7"/>
    <mergeCell ref="F5:F7"/>
    <mergeCell ref="G5:G7"/>
    <mergeCell ref="AK5:AK7"/>
    <mergeCell ref="AL5:AL7"/>
    <mergeCell ref="AA5:AA7"/>
    <mergeCell ref="AB5:AB7"/>
    <mergeCell ref="AC5:AC7"/>
    <mergeCell ref="AD5:AD7"/>
    <mergeCell ref="AE5:AE7"/>
    <mergeCell ref="AF5:AF7"/>
    <mergeCell ref="U5:U7"/>
    <mergeCell ref="V5:V7"/>
    <mergeCell ref="W5:W7"/>
    <mergeCell ref="X5:X7"/>
    <mergeCell ref="Y5:Y7"/>
    <mergeCell ref="Z5:Z7"/>
    <mergeCell ref="H5:H7"/>
    <mergeCell ref="Q5:Q7"/>
    <mergeCell ref="R5:R7"/>
    <mergeCell ref="S5:S7"/>
    <mergeCell ref="T5:T7"/>
  </mergeCells>
  <dataValidations count="2">
    <dataValidation type="list" allowBlank="1" showInputMessage="1" showErrorMessage="1" sqref="H5 H8 H11 H14 H17 H20 H23 H26 H29 H32 H35 H38 H41 H44 H47 H50 H53 H56 H59 H62 H65 H68 H71 H74 H77 H80 H83 H86 H89 H92 H95 H98 H101 H104 H107 H110 H113 H116 H119 H122 H125 H128 H131 H134 H137 H140 H143 H146 H149 H152 H155 H158 H161 H164 H167 H170 H173 H176 H179 H182 H185 H188 H191 H194 H197 H200 H203 H206 H209 H212 H215 H218 H221 H224 H227 H230 H233 H236 H239 H242 H245 H248 H251 H254 H257 H260 H263 H266 H269 H272 H275 H278 H281 H284 H287 H290 H293 H296 H299 H302" xr:uid="{00000000-0002-0000-1200-000000000000}">
      <formula1>$AY$8:$AY$13</formula1>
    </dataValidation>
    <dataValidation type="list" allowBlank="1" showInputMessage="1" showErrorMessage="1" sqref="S11 S5 AS11 AS5 AQ5 AO5 AM5 AK5 AI5 AG5 AE5 AC5 AA5 Y5 W5 U5 Q5 AQ11 AO11 AM11 AK11 AI11 AG11 AE11 AC11 AA11 Y11 W11 U11 Q8 S8 AS8 AQ8 AO8 AM8 AK8 AI8 AG8 AE8 AC8 AA8 Y8 W8 U8 Q11 S14 S17 S20 S23 S26 S29 S32 S35 S38 S41 S44 S47 S50 S53 S56 S59 S62 S65 S68 S71 S74 S77 S80 S83 S86 S89 S92 S95 S98 S101 S104 S107 S110 S113 S116 S119 S122 S125 S128 S131 S134 S137 S140 S143 S146 S149 S152 AS14 AS17 AS20 AS23 AS26 AS29 AS32 AS35 AS38 AS41 AS44 AS47 AS50 AS53 AS56 AS59 AS62 AS65 AS68 AS71 AS74 AS77 AS80 AS83 AS86 AS89 AS92 AS95 AS98 AS101 AS104 AS107 AS110 AS113 AS116 AS119 AS122 AS125 AS128 AS131 AS134 AS137 AS140 AS143 AS146 AS149 AS152 AQ14 AQ17 AQ20 AQ23 AQ26 AQ29 AQ32 AQ35 AQ38 AQ41 AQ44 AQ47 AQ50 AQ53 AQ56 AQ59 AQ62 AQ65 AQ68 AQ71 AQ74 AQ77 AQ80 AQ83 AQ86 AQ89 AQ92 AQ95 AQ98 AQ101 AQ104 AQ107 AQ110 AQ113 AQ116 AQ119 AQ122 AQ125 AQ128 AQ131 AQ134 AQ137 AQ140 AQ143 AQ146 AQ149 AQ152 AO14 AO17 AO20 AO23 AO26 AO29 AO32 AO35 AO38 AO41 AO44 AO47 AO50 AO53 AO56 AO59 AO62 AO65 AO68 AO71 AO74 AO77 AO80 AO83 AO86 AO89 AO92 AO95 AO98 AO101 AO104 AO107 AO110 AO113 AO116 AO119 AO122 AO125 AO128 AO131 AO134 AO137 AO140 AO143 AO146 AO149 AO152 AM14 AM17 AM20 AM23 AM26 AM29 AM32 AM35 AM38 AM41 AM44 AM47 AM50 AM53 AM56 AM59 AM62 AM65 AM68 AM71 AM74 AM77 AM80 AM83 AM86 AM89 AM92 AM95 AM98 AM101 AM104 AM107 AM110 AM113 AM116 AM119 AM122 AM125 AM128 AM131 AM134 AM137 AM140 AM143 AM146 AM149 AM152 AK14 AK17 AK20 AK23 AK26 AK29 AK32 AK35 AK38 AK41 AK44 AK47 AK50 AK53 AK56 AK59 AK62 AK65 AK68 AK71 AK74 AK77 AK80 AK83 AK86 AK89 AK92 AK95 AK98 AK101 AK104 AK107 AK110 AK113 AK116 AK119 AK122 AK125 AK128 AK131 AK134 AK137 AK140 AK143 AK146 AK149 AK152 AI14 AI17 AI20 AI23 AI26 AI29 AI32 AI35 AI38 AI41 AI44 AI47 AI50 AI53 AI56 AI59 AI62 AI65 AI68 AI71 AI74 AI77 AI80 AI83 AI86 AI89 AI92 AI95 AI98 AI101 AI104 AI107 AI110 AI113 AI116 AI119 AI122 AI125 AI128 AI131 AI134 AI137 AI140 AI143 AI146 AI149 AI152 AG14 AG17 AG20 AG23 AG26 AG29 AG32 AG35 AG38 AG41 AG44 AG47 AG50 AG53 AG56 AG59 AG62 AG65 AG68 AG71 AG74 AG77 AG80 AG83 AG86 AG89 AG92 AG95 AG98 AG101 AG104 AG107 AG110 AG113 AG116 AG119 AG122 AG125 AG128 AG131 AG134 AG137 AG140 AG143 AG146 AG149 AG152 AE14 AE17 AE20 AE23 AE26 AE29 AE32 AE35 AE38 AE41 AE44 AE47 AE50 AE53 AE56 AE59 AE62 AE65 AE68 AE71 AE74 AE77 AE80 AE83 AE86 AE89 AE92 AE95 AE98 AE101 AE104 AE107 AE110 AE113 AE116 AE119 AE122 AE125 AE128 AE131 AE134 AE137 AE140 AE143 AE146 AE149 AE152 AC14 AC17 AC20 AC23 AC26 AC29 AC32 AC35 AC38 AC41 AC44 AC47 AC50 AC53 AC56 AC59 AC62 AC65 AC68 AC71 AC74 AC77 AC80 AC83 AC86 AC89 AC92 AC95 AC98 AC101 AC104 AC107 AC110 AC113 AC116 AC119 AC122 AC125 AC128 AC131 AC134 AC137 AC140 AC143 AC146 AC149 AC152 AA14 AA17 AA20 AA23 AA26 AA29 AA32 AA35 AA38 AA41 AA44 AA47 AA50 AA53 AA56 AA59 AA62 AA65 AA68 AA71 AA74 AA77 AA80 AA83 AA86 AA89 AA92 AA95 AA98 AA101 AA104 AA107 AA110 AA113 AA116 AA119 AA122 AA125 AA128 AA131 AA134 AA137 AA140 AA143 AA146 AA149 AA152 Y14 Y17 Y20 Y23 Y26 Y29 Y32 Y35 Y38 Y41 Y44 Y47 Y50 Y53 Y56 Y59 Y62 Y65 Y68 Y71 Y74 Y77 Y80 Y83 Y86 Y89 Y92 Y95 Y98 Y101 Y104 Y107 Y110 Y113 Y116 Y119 Y122 Y125 Y128 Y131 Y134 Y137 Y140 Y143 Y146 Y149 Y152 W14 W17 W20 W23 W26 W29 W32 W35 W38 W41 W44 W47 W50 W53 W56 W59 W62 W65 W68 W71 W74 W77 W80 W83 W86 W89 W92 W95 W98 W101 W104 W107 W110 W113 W116 W119 W122 W125 W128 W131 W134 W137 W140 W143 W146 W149 W152 U14 U17 U20 U23 U26 U29 U32 U35 U38 U41 U44 U47 U50 U53 U56 U59 U62 U65 U68 U71 U74 U77 U80 U83 U86 U89 U92 U95 U98 U101 U104 U107 U110 U113 U116 U119 U122 U125 U128 U131 U134 U137 U140 U143 U146 U149 U152 Q14 Q17 Q20 Q23 Q26 Q29 Q32 Q35 Q38 Q41 Q44 Q47 Q50 Q53 Q56 Q59 Q62 Q65 Q68 Q71 Q74 Q77 Q80 Q83 Q86 Q89 Q92 Q95 Q98 Q101 Q104 Q107 Q110 Q113 Q116 Q119 Q122 Q125 Q128 Q131 Q134 Q137 Q140 Q143 Q146 Q149 Q152 S155 S158 S161 S164 S167 S170 S173 S176 S179 S182 S185 S188 S191 S194 S197 S200 S203 S206 S209 S212 S215 S218 S221 S224 S227 S230 S233 S236 AS155 AS158 AS161 AS164 AS167 AS170 AS173 AS176 AS179 AS182 AS185 AS188 AS191 AS194 AS197 AS200 AS203 AS206 AS209 AS212 AS215 AS218 AS221 AS224 AS227 AS230 AS233 AS236 AQ155 AQ158 AQ161 AQ164 AQ167 AQ170 AQ173 AQ176 AQ179 AQ182 AQ185 AQ188 AQ191 AQ194 AQ197 AQ200 AQ203 AQ206 AQ209 AQ212 AQ215 AQ218 AQ221 AQ224 AQ227 AQ230 AQ233 AQ236 AO155 AO158 AO161 AO164 AO167 AO170 AO173 AO176 AO179 AO182 AO185 AO188 AO191 AO194 AO197 AO200 AO203 AO206 AO209 AO212 AO215 AO218 AO221 AO224 AO227 AO230 AO233 AO236 AM155 AM158 AM161 AM164 AM167 AM170 AM173 AM176 AM179 AM182 AM185 AM188 AM191 AM194 AM197 AM200 AM203 AM206 AM209 AM212 AM215 AM218 AM221 AM224 AM227 AM230 AM233 AM236 AK155 AK158 AK161 AK164 AK167 AK170 AK173 AK176 AK179 AK182 AK185 AK188 AK191 AK194 AK197 AK200 AK203 AK206 AK209 AK212 AK215 AK218 AK221 AK224 AK227 AK230 AK233 AK236 AI155 AI158 AI161 AI164 AI167 AI170 AI173 AI176 AI179 AI182 AI185 AI188 AI191 AI194 AI197 AI200 AI203 AI206 AI209 AI212 AI215 AI218 AI221 AI224 AI227 AI230 AI233 AI236 AG155 AG158 AG161 AG164 AG167 AG170 AG173 AG176 AG179 AG182 AG185 AG188 AG191 AG194 AG197 AG200 AG203 AG206 AG209 AG212 AG215 AG218 AG221 AG224 AG227 AG230 AG233 AG236 AE155 AE158 AE161 AE164 AE167 AE170 AE173 AE176 AE179 AE182 AE185 AE188 AE191 AE194 AE197 AE200 AE203 AE206 AE209 AE212 AE215 AE218 AE221 AE224 AE227 AE230 AE233 AE236 AC155 AC158 AC161 AC164 AC167 AC170 AC173 AC176 AC179 AC182 AC185 AC188 AC191 AC194 AC197 AC200 AC203 AC206 AC209 AC212 AC215 AC218 AC221 AC224 AC227 AC230 AC233 AC236 AA155 AA158 AA161 AA164 AA167 AA170 AA173 AA176 AA179 AA182 AA185 AA188 AA191 AA194 AA197 AA200 AA203 AA206 AA209 AA212 AA215 AA218 AA221 AA224 AA227 AA230 AA233 AA236 Y155 Y158 Y161 Y164 Y167 Y170 Y173 Y176 Y179 Y182 Y185 Y188 Y191 Y194 Y197 Y200 Y203 Y206 Y209 Y212 Y215 Y218 Y221 Y224 Y227 Y230 Y233 Y236 W155 W158 W161 W164 W167 W170 W173 W176 W179 W182 W185 W188 W191 W194 W197 W200 W203 W206 W209 W212 W215 W218 W221 W224 W227 W230 W233 W236 U155 U158 U161 U164 U167 U170 U173 U176 U179 U182 U185 U188 U191 U194 U197 U200 U203 U206 U209 U212 U215 U218 U221 U224 U227 U230 U233 U236 Q155 Q158 Q161 Q164 Q167 Q170 Q173 Q176 Q179 Q182 Q185 Q188 Q191 Q194 Q197 Q200 Q203 Q206 Q209 Q212 Q215 Q218 Q221 Q224 Q227 Q230 Q233 Q236 S239 S242 S245 S248 S251 S254 S257 S260 S263 S266 S269 S272 S275 S278 S281 S284 S287 S290 S293 S296 S299 S302 AS239 AS242 AS245 AS248 AS251 AS254 AS257 AS260 AS263 AS266 AS269 AS272 AS275 AS278 AS281 AS284 AS287 AS290 AS293 AS296 AS299 AS302 AQ239 AQ242 AQ245 AQ248 AQ251 AQ254 AQ257 AQ260 AQ263 AQ266 AQ269 AQ272 AQ275 AQ278 AQ281 AQ284 AQ287 AQ290 AQ293 AQ296 AQ299 AQ302 AO239 AO242 AO245 AO248 AO251 AO254 AO257 AO260 AO263 AO266 AO269 AO272 AO275 AO278 AO281 AO284 AO287 AO290 AO293 AO296 AO299 AO302 AM239 AM242 AM245 AM248 AM251 AM254 AM257 AM260 AM263 AM266 AM269 AM272 AM275 AM278 AM281 AM284 AM287 AM290 AM293 AM296 AM299 AM302 AK239 AK242 AK245 AK248 AK251 AK254 AK257 AK260 AK263 AK266 AK269 AK272 AK275 AK278 AK281 AK284 AK287 AK290 AK293 AK296 AK299 AK302 AI239 AI242 AI245 AI248 AI251 AI254 AI257 AI260 AI263 AI266 AI269 AI272 AI275 AI278 AI281 AI284 AI287 AI290 AI293 AI296 AI299 AI302 AG239 AG242 AG245 AG248 AG251 AG254 AG257 AG260 AG263 AG266 AG269 AG272 AG275 AG278 AG281 AG284 AG287 AG290 AG293 AG296 AG299 AG302 AE239 AE242 AE245 AE248 AE251 AE254 AE257 AE260 AE263 AE266 AE269 AE272 AE275 AE278 AE281 AE284 AE287 AE290 AE293 AE296 AE299 AE302 AC239 AC242 AC245 AC248 AC251 AC254 AC257 AC260 AC263 AC266 AC269 AC272 AC275 AC278 AC281 AC284 AC287 AC290 AC293 AC296 AC299 AC302 AA239 AA242 AA245 AA248 AA251 AA254 AA257 AA260 AA263 AA266 AA269 AA272 AA275 AA278 AA281 AA284 AA287 AA290 AA293 AA296 AA299 AA302 Y239 Y242 Y245 Y248 Y251 Y254 Y257 Y260 Y263 Y266 Y269 Y272 Y275 Y278 Y281 Y284 Y287 Y290 Y293 Y296 Y299 Y302 W239 W242 W245 W248 W251 W254 W257 W260 W263 W266 W269 W272 W275 W278 W281 W284 W287 W290 W293 W296 W299 W302 U239 U242 U245 U248 U251 U254 U257 U260 U263 U266 U269 U272 U275 U278 U281 U284 U287 U290 U293 U296 U299 U302 Q239 Q242 Q245 Q248 Q251 Q254 Q257 Q260 Q263 Q266 Q269 Q272 Q275 Q278 Q281 Q284 Q287 Q290 Q293 Q296 Q299 Q302" xr:uid="{00000000-0002-0000-1200-000001000000}">
      <formula1>$AZ$7:$AZ$17</formula1>
    </dataValidation>
  </dataValidations>
  <pageMargins left="0.7" right="0.7" top="0.75" bottom="0.75" header="0.3" footer="0.3"/>
  <pageSetup orientation="portrait" r:id="rId3"/>
  <drawing r:id="rId4"/>
  <extLst>
    <ext xmlns:x14="http://schemas.microsoft.com/office/spreadsheetml/2009/9/main" uri="{78C0D931-6437-407d-A8EE-F0AAD7539E65}">
      <x14:conditionalFormattings>
        <x14:conditionalFormatting xmlns:xm="http://schemas.microsoft.com/office/excel/2006/main">
          <x14:cfRule type="containsText" priority="1" operator="containsText" id="{D54A06BF-5BA1-4250-828F-B2440EC0E838}">
            <xm:f>NOT(ISERROR(SEARCH($AY$13,G5)))</xm:f>
            <xm:f>$AY$13</xm:f>
            <x14:dxf>
              <fill>
                <patternFill>
                  <bgColor rgb="FFC00000"/>
                </patternFill>
              </fill>
            </x14:dxf>
          </x14:cfRule>
          <x14:cfRule type="containsText" priority="2" operator="containsText" id="{D5AA5DC3-C69E-458B-A534-546EBBC731BF}">
            <xm:f>NOT(ISERROR(SEARCH($AY$12,G5)))</xm:f>
            <xm:f>$AY$12</xm:f>
            <x14:dxf>
              <fill>
                <patternFill>
                  <bgColor rgb="FFC00000"/>
                </patternFill>
              </fill>
            </x14:dxf>
          </x14:cfRule>
          <x14:cfRule type="containsText" priority="3" operator="containsText" id="{DC06F542-85C5-495B-A98E-94F1C8A9A0E0}">
            <xm:f>NOT(ISERROR(SEARCH($AY$10,G5)))</xm:f>
            <xm:f>$AY$10</xm:f>
            <x14:dxf>
              <fill>
                <patternFill>
                  <bgColor rgb="FFFFC000"/>
                </patternFill>
              </fill>
            </x14:dxf>
          </x14:cfRule>
          <x14:cfRule type="containsText" priority="4" operator="containsText" id="{390F835D-0B0E-4516-B928-82FA3DAF29BD}">
            <xm:f>NOT(ISERROR(SEARCH($AY$8,G5)))</xm:f>
            <xm:f>$AY$8</xm:f>
            <x14:dxf>
              <fill>
                <patternFill>
                  <bgColor rgb="FFFFC000"/>
                </patternFill>
              </fill>
            </x14:dxf>
          </x14:cfRule>
          <x14:cfRule type="containsText" priority="5" operator="containsText" id="{8BED76D6-F322-4E3B-A43F-05EC53B100D3}">
            <xm:f>NOT(ISERROR(SEARCH($AY$11,G5)))</xm:f>
            <xm:f>$AY$11</xm:f>
            <x14:dxf>
              <fill>
                <patternFill>
                  <bgColor theme="9"/>
                </patternFill>
              </fill>
            </x14:dxf>
          </x14:cfRule>
          <x14:cfRule type="containsText" priority="6" operator="containsText" id="{35959F46-8E07-4D5A-AA2A-EEAD51E8EB0D}">
            <xm:f>NOT(ISERROR(SEARCH($AY$9,G5)))</xm:f>
            <xm:f>$AY$9</xm:f>
            <x14:dxf>
              <fill>
                <patternFill>
                  <bgColor theme="9"/>
                </patternFill>
              </fill>
            </x14:dxf>
          </x14:cfRule>
          <xm:sqref>G5:H304</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theme="9" tint="0.59999389629810485"/>
  </sheetPr>
  <dimension ref="A1:AG200"/>
  <sheetViews>
    <sheetView topLeftCell="B1" workbookViewId="0"/>
  </sheetViews>
  <sheetFormatPr defaultColWidth="9" defaultRowHeight="15" x14ac:dyDescent="0.25"/>
  <cols>
    <col min="1" max="1" width="34.5703125" hidden="1" customWidth="1"/>
    <col min="2" max="2" width="35.85546875" customWidth="1"/>
    <col min="3" max="3" width="17" style="567" customWidth="1"/>
    <col min="4" max="4" width="12" customWidth="1"/>
    <col min="5" max="5" width="11" customWidth="1"/>
    <col min="6" max="24" width="2" customWidth="1"/>
    <col min="25" max="25" width="13.85546875" customWidth="1"/>
    <col min="26" max="26" width="6" customWidth="1"/>
  </cols>
  <sheetData>
    <row r="1" spans="1:33" x14ac:dyDescent="0.25">
      <c r="A1" s="162"/>
      <c r="B1" s="162"/>
      <c r="C1" s="558"/>
      <c r="D1" s="162"/>
      <c r="E1" s="162"/>
      <c r="F1" s="162"/>
      <c r="G1" s="162"/>
      <c r="H1" s="162"/>
      <c r="I1" s="162"/>
      <c r="J1" s="162"/>
      <c r="K1" s="162"/>
      <c r="L1" s="162"/>
      <c r="M1" s="162"/>
      <c r="N1" s="162"/>
      <c r="O1" s="162"/>
      <c r="P1" s="162"/>
      <c r="Q1" s="162"/>
      <c r="R1" s="162"/>
      <c r="S1" s="162"/>
      <c r="T1" s="162"/>
      <c r="U1" s="162"/>
      <c r="V1" s="162"/>
      <c r="W1" s="162"/>
      <c r="X1" s="162"/>
      <c r="Y1" s="168" t="s">
        <v>288</v>
      </c>
      <c r="Z1" s="168" t="s">
        <v>288</v>
      </c>
      <c r="AA1" s="168" t="s">
        <v>288</v>
      </c>
      <c r="AB1" s="168" t="s">
        <v>288</v>
      </c>
      <c r="AC1" s="168" t="s">
        <v>288</v>
      </c>
      <c r="AD1" s="168" t="s">
        <v>288</v>
      </c>
      <c r="AE1" s="168" t="s">
        <v>288</v>
      </c>
      <c r="AF1" s="168" t="s">
        <v>288</v>
      </c>
      <c r="AG1" s="168" t="s">
        <v>288</v>
      </c>
    </row>
    <row r="2" spans="1:33" ht="45" customHeight="1" x14ac:dyDescent="0.25">
      <c r="A2" s="163"/>
      <c r="B2" s="163"/>
      <c r="C2" s="559" t="s">
        <v>486</v>
      </c>
      <c r="D2" s="162"/>
      <c r="E2" s="162"/>
      <c r="F2" s="162"/>
      <c r="G2" s="162"/>
      <c r="H2" s="162"/>
      <c r="I2" s="162"/>
      <c r="J2" s="162"/>
      <c r="K2" s="162"/>
      <c r="L2" s="162"/>
      <c r="M2" s="162"/>
      <c r="N2" s="162"/>
      <c r="O2" s="162"/>
      <c r="P2" s="162"/>
      <c r="Q2" s="162"/>
      <c r="R2" s="162"/>
      <c r="S2" s="162"/>
      <c r="T2" s="162"/>
      <c r="U2" s="162"/>
      <c r="V2" s="162"/>
      <c r="W2" s="162"/>
      <c r="X2" s="162"/>
      <c r="Y2" s="168" t="s">
        <v>288</v>
      </c>
      <c r="Z2" s="168" t="s">
        <v>288</v>
      </c>
      <c r="AA2" s="168" t="s">
        <v>288</v>
      </c>
      <c r="AB2" s="168" t="s">
        <v>288</v>
      </c>
      <c r="AC2" s="168" t="s">
        <v>288</v>
      </c>
      <c r="AD2" s="168" t="s">
        <v>288</v>
      </c>
      <c r="AE2" s="168" t="s">
        <v>288</v>
      </c>
      <c r="AF2" s="168" t="s">
        <v>288</v>
      </c>
      <c r="AG2" s="168" t="s">
        <v>288</v>
      </c>
    </row>
    <row r="3" spans="1:33" x14ac:dyDescent="0.25">
      <c r="A3" s="162"/>
      <c r="B3" s="162"/>
      <c r="C3" s="558"/>
      <c r="D3" s="162"/>
      <c r="E3" s="162"/>
      <c r="F3" s="162"/>
      <c r="G3" s="162"/>
      <c r="H3" s="162"/>
      <c r="I3" s="162"/>
      <c r="J3" s="162"/>
      <c r="K3" s="162"/>
      <c r="L3" s="162"/>
      <c r="M3" s="162"/>
      <c r="N3" s="162"/>
      <c r="O3" s="162"/>
      <c r="P3" s="162"/>
      <c r="Q3" s="162"/>
      <c r="R3" s="162"/>
      <c r="S3" s="162"/>
      <c r="T3" s="162"/>
      <c r="U3" s="162"/>
      <c r="V3" s="162"/>
      <c r="W3" s="162"/>
      <c r="X3" s="162"/>
      <c r="Y3" s="168" t="s">
        <v>288</v>
      </c>
      <c r="Z3" s="168" t="s">
        <v>288</v>
      </c>
      <c r="AA3" s="168" t="s">
        <v>288</v>
      </c>
      <c r="AB3" s="168" t="s">
        <v>288</v>
      </c>
      <c r="AC3" s="168" t="s">
        <v>288</v>
      </c>
      <c r="AD3" s="168" t="s">
        <v>288</v>
      </c>
      <c r="AE3" s="168" t="s">
        <v>288</v>
      </c>
      <c r="AF3" s="168" t="s">
        <v>288</v>
      </c>
      <c r="AG3" s="168" t="s">
        <v>288</v>
      </c>
    </row>
    <row r="4" spans="1:33" ht="21" customHeight="1" x14ac:dyDescent="0.25">
      <c r="A4" s="162" t="s">
        <v>274</v>
      </c>
      <c r="B4" s="169" t="s">
        <v>289</v>
      </c>
      <c r="C4" s="560" t="e">
        <f>#REF!</f>
        <v>#REF!</v>
      </c>
      <c r="D4" s="456" t="e">
        <f>#REF!</f>
        <v>#REF!</v>
      </c>
      <c r="E4" s="193" t="e">
        <f>#REF!</f>
        <v>#REF!</v>
      </c>
      <c r="F4" s="194"/>
      <c r="G4" s="194"/>
      <c r="H4" s="194"/>
      <c r="I4" s="194"/>
      <c r="J4" s="194"/>
      <c r="K4" s="194"/>
      <c r="L4" s="194"/>
      <c r="M4" s="194"/>
      <c r="N4" s="194"/>
      <c r="O4" s="194"/>
      <c r="P4" s="194"/>
      <c r="Q4" s="194"/>
      <c r="R4" s="194"/>
      <c r="S4" s="194"/>
      <c r="T4" s="194"/>
      <c r="U4" s="194"/>
      <c r="V4" s="194"/>
      <c r="W4" s="194"/>
      <c r="X4" s="194"/>
      <c r="Y4" s="168" t="s">
        <v>288</v>
      </c>
      <c r="Z4" s="168" t="s">
        <v>288</v>
      </c>
      <c r="AA4" s="168" t="s">
        <v>288</v>
      </c>
      <c r="AB4" s="168" t="s">
        <v>288</v>
      </c>
      <c r="AC4" s="168" t="s">
        <v>288</v>
      </c>
      <c r="AD4" s="168" t="s">
        <v>288</v>
      </c>
      <c r="AE4" s="168" t="s">
        <v>288</v>
      </c>
      <c r="AF4" s="168" t="s">
        <v>288</v>
      </c>
      <c r="AG4" s="168" t="s">
        <v>288</v>
      </c>
    </row>
    <row r="5" spans="1:33" ht="21" customHeight="1" x14ac:dyDescent="0.25">
      <c r="A5" s="162"/>
      <c r="B5" s="162"/>
      <c r="C5" s="561"/>
      <c r="D5" s="193" t="e">
        <f>#REF!</f>
        <v>#REF!</v>
      </c>
      <c r="E5" s="193" t="e">
        <f>#REF!</f>
        <v>#REF!</v>
      </c>
      <c r="F5" s="194"/>
      <c r="G5" s="194"/>
      <c r="H5" s="194"/>
      <c r="I5" s="194"/>
      <c r="J5" s="194"/>
      <c r="K5" s="194"/>
      <c r="L5" s="194"/>
      <c r="M5" s="194"/>
      <c r="N5" s="194"/>
      <c r="O5" s="194"/>
      <c r="P5" s="194"/>
      <c r="Q5" s="194"/>
      <c r="R5" s="194"/>
      <c r="S5" s="194"/>
      <c r="T5" s="194"/>
      <c r="U5" s="194"/>
      <c r="V5" s="194"/>
      <c r="W5" s="194"/>
      <c r="X5" s="194"/>
      <c r="Y5" s="168" t="s">
        <v>288</v>
      </c>
      <c r="Z5" s="168" t="s">
        <v>288</v>
      </c>
      <c r="AA5" s="168" t="s">
        <v>288</v>
      </c>
      <c r="AB5" s="168" t="s">
        <v>288</v>
      </c>
      <c r="AC5" s="168" t="s">
        <v>288</v>
      </c>
      <c r="AD5" s="168" t="s">
        <v>288</v>
      </c>
      <c r="AE5" s="168" t="s">
        <v>288</v>
      </c>
      <c r="AF5" s="168" t="s">
        <v>288</v>
      </c>
      <c r="AG5" s="168" t="s">
        <v>288</v>
      </c>
    </row>
    <row r="6" spans="1:33" ht="21" customHeight="1" x14ac:dyDescent="0.25">
      <c r="A6" s="162"/>
      <c r="B6" s="162"/>
      <c r="C6" s="561"/>
      <c r="D6" s="193" t="e">
        <f>#REF!</f>
        <v>#REF!</v>
      </c>
      <c r="E6" s="193" t="e">
        <f>#REF!</f>
        <v>#REF!</v>
      </c>
      <c r="F6" s="194"/>
      <c r="G6" s="194"/>
      <c r="H6" s="194"/>
      <c r="I6" s="194"/>
      <c r="J6" s="194"/>
      <c r="K6" s="194"/>
      <c r="L6" s="194"/>
      <c r="M6" s="194"/>
      <c r="N6" s="194"/>
      <c r="O6" s="194"/>
      <c r="P6" s="194"/>
      <c r="Q6" s="194"/>
      <c r="R6" s="194"/>
      <c r="S6" s="194"/>
      <c r="T6" s="194"/>
      <c r="U6" s="194"/>
      <c r="V6" s="194"/>
      <c r="W6" s="194"/>
      <c r="X6" s="194"/>
      <c r="Y6" s="168" t="s">
        <v>288</v>
      </c>
      <c r="Z6" s="168" t="s">
        <v>288</v>
      </c>
      <c r="AA6" s="168" t="s">
        <v>288</v>
      </c>
      <c r="AB6" s="168" t="s">
        <v>288</v>
      </c>
      <c r="AC6" s="168" t="s">
        <v>288</v>
      </c>
      <c r="AD6" s="168" t="s">
        <v>288</v>
      </c>
      <c r="AE6" s="168" t="s">
        <v>288</v>
      </c>
      <c r="AF6" s="168" t="s">
        <v>288</v>
      </c>
      <c r="AG6" s="168" t="s">
        <v>288</v>
      </c>
    </row>
    <row r="7" spans="1:33" ht="21" customHeight="1" x14ac:dyDescent="0.25">
      <c r="A7" s="162"/>
      <c r="B7" s="162"/>
      <c r="C7" s="561"/>
      <c r="D7" s="193" t="e">
        <f>#REF!</f>
        <v>#REF!</v>
      </c>
      <c r="E7" s="193" t="e">
        <f>#REF!</f>
        <v>#REF!</v>
      </c>
      <c r="F7" s="194"/>
      <c r="G7" s="194"/>
      <c r="H7" s="194"/>
      <c r="I7" s="194"/>
      <c r="J7" s="194"/>
      <c r="K7" s="194"/>
      <c r="L7" s="194"/>
      <c r="M7" s="194"/>
      <c r="N7" s="194"/>
      <c r="O7" s="194"/>
      <c r="P7" s="194"/>
      <c r="Q7" s="194"/>
      <c r="R7" s="194"/>
      <c r="S7" s="194"/>
      <c r="T7" s="194"/>
      <c r="U7" s="194"/>
      <c r="V7" s="194"/>
      <c r="W7" s="194"/>
      <c r="X7" s="194"/>
      <c r="Y7" s="168" t="s">
        <v>288</v>
      </c>
      <c r="Z7" s="168" t="s">
        <v>288</v>
      </c>
      <c r="AA7" s="168" t="s">
        <v>288</v>
      </c>
      <c r="AB7" s="168" t="s">
        <v>288</v>
      </c>
      <c r="AC7" s="168" t="s">
        <v>288</v>
      </c>
      <c r="AD7" s="168" t="s">
        <v>288</v>
      </c>
      <c r="AE7" s="168" t="s">
        <v>288</v>
      </c>
      <c r="AF7" s="168" t="s">
        <v>288</v>
      </c>
      <c r="AG7" s="168" t="s">
        <v>288</v>
      </c>
    </row>
    <row r="8" spans="1:33" ht="21" customHeight="1" x14ac:dyDescent="0.25">
      <c r="A8" s="162"/>
      <c r="B8" s="162"/>
      <c r="C8" s="561" t="e">
        <f>#REF!</f>
        <v>#REF!</v>
      </c>
      <c r="D8" s="193" t="e">
        <f>#REF!</f>
        <v>#REF!</v>
      </c>
      <c r="E8" s="193" t="e">
        <f>#REF!</f>
        <v>#REF!</v>
      </c>
      <c r="F8" s="194"/>
      <c r="G8" s="194"/>
      <c r="H8" s="194"/>
      <c r="I8" s="194"/>
      <c r="J8" s="194"/>
      <c r="K8" s="194"/>
      <c r="L8" s="194"/>
      <c r="M8" s="194"/>
      <c r="N8" s="194"/>
      <c r="O8" s="194"/>
      <c r="P8" s="194"/>
      <c r="Q8" s="194"/>
      <c r="R8" s="194"/>
      <c r="S8" s="194"/>
      <c r="T8" s="194"/>
      <c r="U8" s="194"/>
      <c r="V8" s="194"/>
      <c r="W8" s="194"/>
      <c r="X8" s="194"/>
      <c r="Y8" s="168" t="s">
        <v>288</v>
      </c>
      <c r="Z8" s="168" t="s">
        <v>288</v>
      </c>
      <c r="AA8" s="168" t="s">
        <v>288</v>
      </c>
      <c r="AB8" s="168" t="s">
        <v>288</v>
      </c>
      <c r="AC8" s="168" t="s">
        <v>288</v>
      </c>
      <c r="AD8" s="168" t="s">
        <v>288</v>
      </c>
      <c r="AE8" s="168" t="s">
        <v>288</v>
      </c>
      <c r="AF8" s="168" t="s">
        <v>288</v>
      </c>
      <c r="AG8" s="168" t="s">
        <v>288</v>
      </c>
    </row>
    <row r="9" spans="1:33" ht="21" customHeight="1" x14ac:dyDescent="0.25">
      <c r="A9" s="162"/>
      <c r="B9" s="162"/>
      <c r="C9" s="561"/>
      <c r="D9" s="193" t="e">
        <f>#REF!</f>
        <v>#REF!</v>
      </c>
      <c r="E9" s="193" t="e">
        <f>#REF!</f>
        <v>#REF!</v>
      </c>
      <c r="F9" s="194"/>
      <c r="G9" s="194"/>
      <c r="H9" s="194"/>
      <c r="I9" s="194"/>
      <c r="J9" s="194"/>
      <c r="K9" s="194"/>
      <c r="L9" s="194"/>
      <c r="M9" s="194"/>
      <c r="N9" s="194"/>
      <c r="O9" s="194"/>
      <c r="P9" s="194"/>
      <c r="Q9" s="194"/>
      <c r="R9" s="194"/>
      <c r="S9" s="194"/>
      <c r="T9" s="194"/>
      <c r="U9" s="194"/>
      <c r="V9" s="194"/>
      <c r="W9" s="194"/>
      <c r="X9" s="194"/>
      <c r="Y9" s="168" t="s">
        <v>288</v>
      </c>
      <c r="Z9" s="168" t="s">
        <v>288</v>
      </c>
      <c r="AA9" s="168" t="s">
        <v>288</v>
      </c>
      <c r="AB9" s="168" t="s">
        <v>288</v>
      </c>
      <c r="AC9" s="168" t="s">
        <v>288</v>
      </c>
      <c r="AD9" s="168" t="s">
        <v>288</v>
      </c>
      <c r="AE9" s="168" t="s">
        <v>288</v>
      </c>
      <c r="AF9" s="168" t="s">
        <v>288</v>
      </c>
      <c r="AG9" s="168" t="s">
        <v>288</v>
      </c>
    </row>
    <row r="10" spans="1:33" ht="21" customHeight="1" x14ac:dyDescent="0.25">
      <c r="A10" s="162"/>
      <c r="B10" s="162"/>
      <c r="C10" s="561" t="e">
        <f>#REF!</f>
        <v>#REF!</v>
      </c>
      <c r="D10" s="193" t="e">
        <f>#REF!</f>
        <v>#REF!</v>
      </c>
      <c r="E10" s="193" t="e">
        <f>#REF!</f>
        <v>#REF!</v>
      </c>
      <c r="F10" s="194"/>
      <c r="G10" s="194"/>
      <c r="H10" s="194"/>
      <c r="I10" s="194"/>
      <c r="J10" s="194"/>
      <c r="K10" s="194"/>
      <c r="L10" s="194"/>
      <c r="M10" s="194"/>
      <c r="N10" s="194"/>
      <c r="O10" s="194"/>
      <c r="P10" s="194"/>
      <c r="Q10" s="194"/>
      <c r="R10" s="194"/>
      <c r="S10" s="194"/>
      <c r="T10" s="194"/>
      <c r="U10" s="194"/>
      <c r="V10" s="194"/>
      <c r="W10" s="194"/>
      <c r="X10" s="194"/>
      <c r="Y10" s="168" t="s">
        <v>288</v>
      </c>
      <c r="Z10" s="168" t="s">
        <v>288</v>
      </c>
      <c r="AA10" s="168" t="s">
        <v>288</v>
      </c>
      <c r="AB10" s="168" t="s">
        <v>288</v>
      </c>
      <c r="AC10" s="168" t="s">
        <v>288</v>
      </c>
      <c r="AD10" s="168" t="s">
        <v>288</v>
      </c>
      <c r="AE10" s="168" t="s">
        <v>288</v>
      </c>
      <c r="AF10" s="168" t="s">
        <v>288</v>
      </c>
      <c r="AG10" s="168" t="s">
        <v>288</v>
      </c>
    </row>
    <row r="11" spans="1:33" ht="21" customHeight="1" x14ac:dyDescent="0.25">
      <c r="A11" s="162"/>
      <c r="B11" s="162"/>
      <c r="C11" s="561"/>
      <c r="D11" s="193" t="e">
        <f>#REF!</f>
        <v>#REF!</v>
      </c>
      <c r="E11" s="193" t="e">
        <f>#REF!</f>
        <v>#REF!</v>
      </c>
      <c r="F11" s="194"/>
      <c r="G11" s="194"/>
      <c r="H11" s="194"/>
      <c r="I11" s="194"/>
      <c r="J11" s="194"/>
      <c r="K11" s="194"/>
      <c r="L11" s="194"/>
      <c r="M11" s="194"/>
      <c r="N11" s="194"/>
      <c r="O11" s="194"/>
      <c r="P11" s="194"/>
      <c r="Q11" s="194"/>
      <c r="R11" s="194"/>
      <c r="S11" s="194"/>
      <c r="T11" s="194"/>
      <c r="U11" s="194"/>
      <c r="V11" s="194"/>
      <c r="W11" s="194"/>
      <c r="X11" s="194"/>
      <c r="Y11" s="168" t="s">
        <v>288</v>
      </c>
      <c r="Z11" s="168" t="s">
        <v>288</v>
      </c>
      <c r="AA11" s="168" t="s">
        <v>288</v>
      </c>
      <c r="AB11" s="168" t="s">
        <v>288</v>
      </c>
      <c r="AC11" s="168" t="s">
        <v>288</v>
      </c>
      <c r="AD11" s="168" t="s">
        <v>288</v>
      </c>
      <c r="AE11" s="168" t="s">
        <v>288</v>
      </c>
      <c r="AF11" s="168" t="s">
        <v>288</v>
      </c>
      <c r="AG11" s="168" t="s">
        <v>288</v>
      </c>
    </row>
    <row r="12" spans="1:33" ht="21" customHeight="1" x14ac:dyDescent="0.25">
      <c r="A12" s="162"/>
      <c r="B12" s="162"/>
      <c r="C12" s="561" t="e">
        <f>#REF!</f>
        <v>#REF!</v>
      </c>
      <c r="D12" s="193" t="e">
        <f>#REF!</f>
        <v>#REF!</v>
      </c>
      <c r="E12" s="193" t="e">
        <f>#REF!</f>
        <v>#REF!</v>
      </c>
      <c r="F12" s="194"/>
      <c r="G12" s="194"/>
      <c r="H12" s="194"/>
      <c r="I12" s="194"/>
      <c r="J12" s="194"/>
      <c r="K12" s="194"/>
      <c r="L12" s="194"/>
      <c r="M12" s="194"/>
      <c r="N12" s="194"/>
      <c r="O12" s="194"/>
      <c r="P12" s="194"/>
      <c r="Q12" s="194"/>
      <c r="R12" s="194"/>
      <c r="S12" s="194"/>
      <c r="T12" s="194"/>
      <c r="U12" s="194"/>
      <c r="V12" s="194"/>
      <c r="W12" s="194"/>
      <c r="X12" s="194"/>
      <c r="Y12" s="168" t="s">
        <v>288</v>
      </c>
      <c r="Z12" s="168" t="s">
        <v>288</v>
      </c>
      <c r="AA12" s="168" t="s">
        <v>288</v>
      </c>
      <c r="AB12" s="168" t="s">
        <v>288</v>
      </c>
      <c r="AC12" s="168" t="s">
        <v>288</v>
      </c>
      <c r="AD12" s="168" t="s">
        <v>288</v>
      </c>
      <c r="AE12" s="168" t="s">
        <v>288</v>
      </c>
      <c r="AF12" s="168" t="s">
        <v>288</v>
      </c>
      <c r="AG12" s="168" t="s">
        <v>288</v>
      </c>
    </row>
    <row r="13" spans="1:33" ht="21" customHeight="1" x14ac:dyDescent="0.25">
      <c r="A13" s="162"/>
      <c r="B13" s="162"/>
      <c r="C13" s="561"/>
      <c r="D13" s="193" t="e">
        <f>#REF!</f>
        <v>#REF!</v>
      </c>
      <c r="E13" s="193" t="e">
        <f>#REF!</f>
        <v>#REF!</v>
      </c>
      <c r="F13" s="194"/>
      <c r="G13" s="194"/>
      <c r="H13" s="194"/>
      <c r="I13" s="194"/>
      <c r="J13" s="194"/>
      <c r="K13" s="194"/>
      <c r="L13" s="194"/>
      <c r="M13" s="194"/>
      <c r="N13" s="194"/>
      <c r="O13" s="194"/>
      <c r="P13" s="194"/>
      <c r="Q13" s="194"/>
      <c r="R13" s="194"/>
      <c r="S13" s="194"/>
      <c r="T13" s="194"/>
      <c r="U13" s="194"/>
      <c r="V13" s="194"/>
      <c r="W13" s="194"/>
      <c r="X13" s="194"/>
      <c r="Y13" s="168" t="s">
        <v>288</v>
      </c>
      <c r="Z13" s="168" t="s">
        <v>288</v>
      </c>
      <c r="AA13" s="168" t="s">
        <v>288</v>
      </c>
      <c r="AB13" s="168" t="s">
        <v>288</v>
      </c>
      <c r="AC13" s="168" t="s">
        <v>288</v>
      </c>
      <c r="AD13" s="168" t="s">
        <v>288</v>
      </c>
      <c r="AE13" s="168" t="s">
        <v>288</v>
      </c>
      <c r="AF13" s="168" t="s">
        <v>288</v>
      </c>
      <c r="AG13" s="168" t="s">
        <v>288</v>
      </c>
    </row>
    <row r="14" spans="1:33" ht="21" customHeight="1" x14ac:dyDescent="0.25">
      <c r="A14" s="162"/>
      <c r="B14" s="162"/>
      <c r="C14" s="561" t="e">
        <f>#REF!</f>
        <v>#REF!</v>
      </c>
      <c r="D14" s="193" t="e">
        <f>#REF!</f>
        <v>#REF!</v>
      </c>
      <c r="E14" s="193" t="e">
        <f>#REF!</f>
        <v>#REF!</v>
      </c>
      <c r="F14" s="194"/>
      <c r="G14" s="194"/>
      <c r="H14" s="194"/>
      <c r="I14" s="194"/>
      <c r="J14" s="194"/>
      <c r="K14" s="194"/>
      <c r="L14" s="194"/>
      <c r="M14" s="194"/>
      <c r="N14" s="194"/>
      <c r="O14" s="194"/>
      <c r="P14" s="194"/>
      <c r="Q14" s="194"/>
      <c r="R14" s="194"/>
      <c r="S14" s="194"/>
      <c r="T14" s="194"/>
      <c r="U14" s="194"/>
      <c r="V14" s="194"/>
      <c r="W14" s="194"/>
      <c r="X14" s="194"/>
      <c r="Y14" s="168" t="s">
        <v>288</v>
      </c>
      <c r="Z14" s="168" t="s">
        <v>288</v>
      </c>
      <c r="AA14" s="168" t="s">
        <v>288</v>
      </c>
      <c r="AB14" s="168" t="s">
        <v>288</v>
      </c>
      <c r="AC14" s="168" t="s">
        <v>288</v>
      </c>
      <c r="AD14" s="168" t="s">
        <v>288</v>
      </c>
      <c r="AE14" s="168" t="s">
        <v>288</v>
      </c>
      <c r="AF14" s="168" t="s">
        <v>288</v>
      </c>
      <c r="AG14" s="168" t="s">
        <v>288</v>
      </c>
    </row>
    <row r="15" spans="1:33" ht="21" customHeight="1" x14ac:dyDescent="0.25">
      <c r="A15" s="162"/>
      <c r="B15" s="162"/>
      <c r="C15" s="561"/>
      <c r="D15" s="193" t="e">
        <f>#REF!</f>
        <v>#REF!</v>
      </c>
      <c r="E15" s="193" t="e">
        <f>#REF!</f>
        <v>#REF!</v>
      </c>
      <c r="F15" s="194"/>
      <c r="G15" s="194"/>
      <c r="H15" s="194"/>
      <c r="I15" s="194"/>
      <c r="J15" s="194"/>
      <c r="K15" s="194"/>
      <c r="L15" s="194"/>
      <c r="M15" s="194"/>
      <c r="N15" s="194"/>
      <c r="O15" s="194"/>
      <c r="P15" s="194"/>
      <c r="Q15" s="194"/>
      <c r="R15" s="194"/>
      <c r="S15" s="194"/>
      <c r="T15" s="194"/>
      <c r="U15" s="194"/>
      <c r="V15" s="194"/>
      <c r="W15" s="194"/>
      <c r="X15" s="194"/>
      <c r="Y15" s="168" t="s">
        <v>288</v>
      </c>
      <c r="Z15" s="168" t="s">
        <v>288</v>
      </c>
      <c r="AA15" s="168" t="s">
        <v>288</v>
      </c>
      <c r="AB15" s="168" t="s">
        <v>288</v>
      </c>
      <c r="AC15" s="168" t="s">
        <v>288</v>
      </c>
      <c r="AD15" s="168" t="s">
        <v>288</v>
      </c>
      <c r="AE15" s="168" t="s">
        <v>288</v>
      </c>
      <c r="AF15" s="168" t="s">
        <v>288</v>
      </c>
      <c r="AG15" s="168" t="s">
        <v>288</v>
      </c>
    </row>
    <row r="16" spans="1:33" ht="21" customHeight="1" x14ac:dyDescent="0.25">
      <c r="A16" s="162"/>
      <c r="B16" s="162"/>
      <c r="C16" s="561"/>
      <c r="D16" s="193" t="e">
        <f>#REF!</f>
        <v>#REF!</v>
      </c>
      <c r="E16" s="193" t="e">
        <f>#REF!</f>
        <v>#REF!</v>
      </c>
      <c r="F16" s="194"/>
      <c r="G16" s="194"/>
      <c r="H16" s="194"/>
      <c r="I16" s="194"/>
      <c r="J16" s="194"/>
      <c r="K16" s="194"/>
      <c r="L16" s="194"/>
      <c r="M16" s="194"/>
      <c r="N16" s="194"/>
      <c r="O16" s="194"/>
      <c r="P16" s="194"/>
      <c r="Q16" s="194"/>
      <c r="R16" s="194"/>
      <c r="S16" s="194"/>
      <c r="T16" s="194"/>
      <c r="U16" s="194"/>
      <c r="V16" s="194"/>
      <c r="W16" s="194"/>
      <c r="X16" s="194"/>
      <c r="Y16" s="168" t="s">
        <v>288</v>
      </c>
      <c r="Z16" s="168" t="s">
        <v>288</v>
      </c>
      <c r="AA16" s="168" t="s">
        <v>288</v>
      </c>
      <c r="AB16" s="168" t="s">
        <v>288</v>
      </c>
      <c r="AC16" s="168" t="s">
        <v>288</v>
      </c>
      <c r="AD16" s="168" t="s">
        <v>288</v>
      </c>
      <c r="AE16" s="168" t="s">
        <v>288</v>
      </c>
      <c r="AF16" s="168" t="s">
        <v>288</v>
      </c>
      <c r="AG16" s="168" t="s">
        <v>288</v>
      </c>
    </row>
    <row r="17" spans="1:33" ht="21" customHeight="1" x14ac:dyDescent="0.25">
      <c r="A17" s="162"/>
      <c r="B17" s="162"/>
      <c r="C17" s="561"/>
      <c r="D17" s="193" t="e">
        <f>#REF!</f>
        <v>#REF!</v>
      </c>
      <c r="E17" s="193" t="e">
        <f>#REF!</f>
        <v>#REF!</v>
      </c>
      <c r="F17" s="194"/>
      <c r="G17" s="194"/>
      <c r="H17" s="194"/>
      <c r="I17" s="194"/>
      <c r="J17" s="194"/>
      <c r="K17" s="194"/>
      <c r="L17" s="194"/>
      <c r="M17" s="194"/>
      <c r="N17" s="194"/>
      <c r="O17" s="194"/>
      <c r="P17" s="194"/>
      <c r="Q17" s="194"/>
      <c r="R17" s="194"/>
      <c r="S17" s="194"/>
      <c r="T17" s="194"/>
      <c r="U17" s="194"/>
      <c r="V17" s="194"/>
      <c r="W17" s="194"/>
      <c r="X17" s="194"/>
      <c r="Y17" s="168" t="s">
        <v>288</v>
      </c>
      <c r="Z17" s="168" t="s">
        <v>288</v>
      </c>
      <c r="AA17" s="168" t="s">
        <v>288</v>
      </c>
      <c r="AB17" s="168" t="s">
        <v>288</v>
      </c>
      <c r="AC17" s="168" t="s">
        <v>288</v>
      </c>
      <c r="AD17" s="168" t="s">
        <v>288</v>
      </c>
      <c r="AE17" s="168" t="s">
        <v>288</v>
      </c>
      <c r="AF17" s="168" t="s">
        <v>288</v>
      </c>
      <c r="AG17" s="168" t="s">
        <v>288</v>
      </c>
    </row>
    <row r="18" spans="1:33" ht="21" customHeight="1" x14ac:dyDescent="0.25">
      <c r="A18" s="162"/>
      <c r="B18" s="162"/>
      <c r="C18" s="561"/>
      <c r="D18" s="193" t="e">
        <f>#REF!</f>
        <v>#REF!</v>
      </c>
      <c r="E18" s="193" t="e">
        <f>#REF!</f>
        <v>#REF!</v>
      </c>
      <c r="F18" s="194"/>
      <c r="G18" s="194"/>
      <c r="H18" s="194"/>
      <c r="I18" s="194"/>
      <c r="J18" s="194"/>
      <c r="K18" s="194"/>
      <c r="L18" s="194"/>
      <c r="M18" s="194"/>
      <c r="N18" s="194"/>
      <c r="O18" s="194"/>
      <c r="P18" s="194"/>
      <c r="Q18" s="194"/>
      <c r="R18" s="194"/>
      <c r="S18" s="194"/>
      <c r="T18" s="194"/>
      <c r="U18" s="194"/>
      <c r="V18" s="194"/>
      <c r="W18" s="194"/>
      <c r="X18" s="194"/>
      <c r="Y18" s="168" t="s">
        <v>288</v>
      </c>
      <c r="Z18" s="168" t="s">
        <v>288</v>
      </c>
      <c r="AA18" s="168" t="s">
        <v>288</v>
      </c>
      <c r="AB18" s="168" t="s">
        <v>288</v>
      </c>
      <c r="AC18" s="168" t="s">
        <v>288</v>
      </c>
      <c r="AD18" s="168" t="s">
        <v>288</v>
      </c>
      <c r="AE18" s="168" t="s">
        <v>288</v>
      </c>
      <c r="AF18" s="168" t="s">
        <v>288</v>
      </c>
      <c r="AG18" s="168" t="s">
        <v>288</v>
      </c>
    </row>
    <row r="19" spans="1:33" ht="21" customHeight="1" x14ac:dyDescent="0.25">
      <c r="A19" s="162"/>
      <c r="B19" s="162"/>
      <c r="C19" s="561"/>
      <c r="D19" s="193" t="e">
        <f>#REF!</f>
        <v>#REF!</v>
      </c>
      <c r="E19" s="193" t="e">
        <f>#REF!</f>
        <v>#REF!</v>
      </c>
      <c r="F19" s="194"/>
      <c r="G19" s="194"/>
      <c r="H19" s="194"/>
      <c r="I19" s="194"/>
      <c r="J19" s="194"/>
      <c r="K19" s="194"/>
      <c r="L19" s="194"/>
      <c r="M19" s="194"/>
      <c r="N19" s="194"/>
      <c r="O19" s="194"/>
      <c r="P19" s="194"/>
      <c r="Q19" s="194"/>
      <c r="R19" s="194"/>
      <c r="S19" s="194"/>
      <c r="T19" s="194"/>
      <c r="U19" s="194"/>
      <c r="V19" s="194"/>
      <c r="W19" s="194"/>
      <c r="X19" s="194"/>
      <c r="Y19" s="168" t="s">
        <v>288</v>
      </c>
      <c r="Z19" s="168" t="s">
        <v>288</v>
      </c>
      <c r="AA19" s="168" t="s">
        <v>288</v>
      </c>
      <c r="AB19" s="168" t="s">
        <v>288</v>
      </c>
      <c r="AC19" s="168" t="s">
        <v>288</v>
      </c>
      <c r="AD19" s="168" t="s">
        <v>288</v>
      </c>
      <c r="AE19" s="168" t="s">
        <v>288</v>
      </c>
      <c r="AF19" s="168" t="s">
        <v>288</v>
      </c>
      <c r="AG19" s="168" t="s">
        <v>288</v>
      </c>
    </row>
    <row r="20" spans="1:33" ht="21" customHeight="1" x14ac:dyDescent="0.25">
      <c r="A20" s="162"/>
      <c r="B20" s="162"/>
      <c r="C20" s="561"/>
      <c r="D20" s="193" t="e">
        <f>#REF!</f>
        <v>#REF!</v>
      </c>
      <c r="E20" s="193" t="e">
        <f>#REF!</f>
        <v>#REF!</v>
      </c>
      <c r="F20" s="194"/>
      <c r="G20" s="194"/>
      <c r="H20" s="194"/>
      <c r="I20" s="194"/>
      <c r="J20" s="194"/>
      <c r="K20" s="194"/>
      <c r="L20" s="194"/>
      <c r="M20" s="194"/>
      <c r="N20" s="194"/>
      <c r="O20" s="194"/>
      <c r="P20" s="194"/>
      <c r="Q20" s="194"/>
      <c r="R20" s="194"/>
      <c r="S20" s="194"/>
      <c r="T20" s="194"/>
      <c r="U20" s="194"/>
      <c r="V20" s="194"/>
      <c r="W20" s="194"/>
      <c r="X20" s="194"/>
      <c r="Y20" s="168" t="s">
        <v>288</v>
      </c>
      <c r="Z20" s="168" t="s">
        <v>288</v>
      </c>
      <c r="AA20" s="168" t="s">
        <v>288</v>
      </c>
      <c r="AB20" s="168" t="s">
        <v>288</v>
      </c>
      <c r="AC20" s="168" t="s">
        <v>288</v>
      </c>
      <c r="AD20" s="168" t="s">
        <v>288</v>
      </c>
      <c r="AE20" s="168" t="s">
        <v>288</v>
      </c>
      <c r="AF20" s="168" t="s">
        <v>288</v>
      </c>
      <c r="AG20" s="168" t="s">
        <v>288</v>
      </c>
    </row>
    <row r="21" spans="1:33" ht="21" customHeight="1" x14ac:dyDescent="0.25">
      <c r="A21" s="162"/>
      <c r="B21" s="162"/>
      <c r="C21" s="561"/>
      <c r="D21" s="193" t="e">
        <f>#REF!</f>
        <v>#REF!</v>
      </c>
      <c r="E21" s="193" t="e">
        <f>#REF!</f>
        <v>#REF!</v>
      </c>
      <c r="F21" s="194"/>
      <c r="G21" s="194"/>
      <c r="H21" s="194"/>
      <c r="I21" s="194"/>
      <c r="J21" s="194"/>
      <c r="K21" s="194"/>
      <c r="L21" s="194"/>
      <c r="M21" s="194"/>
      <c r="N21" s="194"/>
      <c r="O21" s="194"/>
      <c r="P21" s="194"/>
      <c r="Q21" s="194"/>
      <c r="R21" s="194"/>
      <c r="S21" s="194"/>
      <c r="T21" s="194"/>
      <c r="U21" s="194"/>
      <c r="V21" s="194"/>
      <c r="W21" s="194"/>
      <c r="X21" s="194"/>
      <c r="Y21" s="168" t="s">
        <v>288</v>
      </c>
      <c r="Z21" s="168" t="s">
        <v>288</v>
      </c>
      <c r="AA21" s="168" t="s">
        <v>288</v>
      </c>
      <c r="AB21" s="168" t="s">
        <v>288</v>
      </c>
      <c r="AC21" s="168" t="s">
        <v>288</v>
      </c>
      <c r="AD21" s="168" t="s">
        <v>288</v>
      </c>
      <c r="AE21" s="168" t="s">
        <v>288</v>
      </c>
      <c r="AF21" s="168" t="s">
        <v>288</v>
      </c>
      <c r="AG21" s="168" t="s">
        <v>288</v>
      </c>
    </row>
    <row r="22" spans="1:33" ht="21" customHeight="1" x14ac:dyDescent="0.25">
      <c r="A22" s="162"/>
      <c r="B22" s="162"/>
      <c r="C22" s="561" t="e">
        <f>#REF!</f>
        <v>#REF!</v>
      </c>
      <c r="D22" s="193" t="e">
        <f>#REF!</f>
        <v>#REF!</v>
      </c>
      <c r="E22" s="193" t="e">
        <f>#REF!</f>
        <v>#REF!</v>
      </c>
      <c r="F22" s="194"/>
      <c r="G22" s="194"/>
      <c r="H22" s="194"/>
      <c r="I22" s="194"/>
      <c r="J22" s="194"/>
      <c r="K22" s="194"/>
      <c r="L22" s="194"/>
      <c r="M22" s="194"/>
      <c r="N22" s="194"/>
      <c r="O22" s="194"/>
      <c r="P22" s="194"/>
      <c r="Q22" s="194"/>
      <c r="R22" s="194"/>
      <c r="S22" s="194"/>
      <c r="T22" s="194"/>
      <c r="U22" s="194"/>
      <c r="V22" s="194"/>
      <c r="W22" s="194"/>
      <c r="X22" s="194"/>
      <c r="Y22" s="168" t="s">
        <v>288</v>
      </c>
      <c r="Z22" s="168" t="s">
        <v>288</v>
      </c>
      <c r="AA22" s="168" t="s">
        <v>288</v>
      </c>
      <c r="AB22" s="168" t="s">
        <v>288</v>
      </c>
      <c r="AC22" s="168" t="s">
        <v>288</v>
      </c>
      <c r="AD22" s="168" t="s">
        <v>288</v>
      </c>
      <c r="AE22" s="168" t="s">
        <v>288</v>
      </c>
      <c r="AF22" s="168" t="s">
        <v>288</v>
      </c>
      <c r="AG22" s="168" t="s">
        <v>288</v>
      </c>
    </row>
    <row r="23" spans="1:33" ht="21" customHeight="1" x14ac:dyDescent="0.25">
      <c r="A23" s="162"/>
      <c r="B23" s="162"/>
      <c r="C23" s="561"/>
      <c r="D23" s="193" t="e">
        <f>#REF!</f>
        <v>#REF!</v>
      </c>
      <c r="E23" s="193" t="e">
        <f>#REF!</f>
        <v>#REF!</v>
      </c>
      <c r="F23" s="194"/>
      <c r="G23" s="194"/>
      <c r="H23" s="194"/>
      <c r="I23" s="194"/>
      <c r="J23" s="194"/>
      <c r="K23" s="194"/>
      <c r="L23" s="194"/>
      <c r="M23" s="194"/>
      <c r="N23" s="194"/>
      <c r="O23" s="194"/>
      <c r="P23" s="194"/>
      <c r="Q23" s="194"/>
      <c r="R23" s="194"/>
      <c r="S23" s="194"/>
      <c r="T23" s="194"/>
      <c r="U23" s="194"/>
      <c r="V23" s="194"/>
      <c r="W23" s="194"/>
      <c r="X23" s="194"/>
      <c r="Y23" s="168" t="s">
        <v>288</v>
      </c>
      <c r="Z23" s="168" t="s">
        <v>288</v>
      </c>
      <c r="AA23" s="168" t="s">
        <v>288</v>
      </c>
      <c r="AB23" s="168" t="s">
        <v>288</v>
      </c>
      <c r="AC23" s="168" t="s">
        <v>288</v>
      </c>
      <c r="AD23" s="168" t="s">
        <v>288</v>
      </c>
      <c r="AE23" s="168" t="s">
        <v>288</v>
      </c>
      <c r="AF23" s="168" t="s">
        <v>288</v>
      </c>
      <c r="AG23" s="168" t="s">
        <v>288</v>
      </c>
    </row>
    <row r="24" spans="1:33" ht="21" customHeight="1" x14ac:dyDescent="0.25">
      <c r="A24" s="162"/>
      <c r="B24" s="162"/>
      <c r="C24" s="561" t="e">
        <f>#REF!</f>
        <v>#REF!</v>
      </c>
      <c r="D24" s="193" t="e">
        <f>#REF!</f>
        <v>#REF!</v>
      </c>
      <c r="E24" s="193" t="e">
        <f>#REF!</f>
        <v>#REF!</v>
      </c>
      <c r="F24" s="194"/>
      <c r="G24" s="194"/>
      <c r="H24" s="194"/>
      <c r="I24" s="194"/>
      <c r="J24" s="194"/>
      <c r="K24" s="194"/>
      <c r="L24" s="194"/>
      <c r="M24" s="194"/>
      <c r="N24" s="194"/>
      <c r="O24" s="194"/>
      <c r="P24" s="194"/>
      <c r="Q24" s="194"/>
      <c r="R24" s="194"/>
      <c r="S24" s="194"/>
      <c r="T24" s="194"/>
      <c r="U24" s="194"/>
      <c r="V24" s="194"/>
      <c r="W24" s="194"/>
      <c r="X24" s="194"/>
      <c r="Y24" s="168" t="s">
        <v>288</v>
      </c>
      <c r="Z24" s="168" t="s">
        <v>288</v>
      </c>
      <c r="AA24" s="168" t="s">
        <v>288</v>
      </c>
      <c r="AB24" s="168" t="s">
        <v>288</v>
      </c>
      <c r="AC24" s="168" t="s">
        <v>288</v>
      </c>
      <c r="AD24" s="168" t="s">
        <v>288</v>
      </c>
      <c r="AE24" s="168" t="s">
        <v>288</v>
      </c>
      <c r="AF24" s="168" t="s">
        <v>288</v>
      </c>
      <c r="AG24" s="168" t="s">
        <v>288</v>
      </c>
    </row>
    <row r="25" spans="1:33" ht="21" customHeight="1" x14ac:dyDescent="0.25">
      <c r="A25" s="162"/>
      <c r="B25" s="162"/>
      <c r="C25" s="561" t="e">
        <f>#REF!</f>
        <v>#REF!</v>
      </c>
      <c r="D25" s="193" t="e">
        <f>#REF!</f>
        <v>#REF!</v>
      </c>
      <c r="E25" s="193" t="e">
        <f>#REF!</f>
        <v>#REF!</v>
      </c>
      <c r="F25" s="194"/>
      <c r="G25" s="194"/>
      <c r="H25" s="194"/>
      <c r="I25" s="194"/>
      <c r="J25" s="194"/>
      <c r="K25" s="194"/>
      <c r="L25" s="194"/>
      <c r="M25" s="194"/>
      <c r="N25" s="194"/>
      <c r="O25" s="194"/>
      <c r="P25" s="194"/>
      <c r="Q25" s="194"/>
      <c r="R25" s="194"/>
      <c r="S25" s="194"/>
      <c r="T25" s="194"/>
      <c r="U25" s="194"/>
      <c r="V25" s="194"/>
      <c r="W25" s="194"/>
      <c r="X25" s="194"/>
      <c r="Y25" s="168" t="s">
        <v>288</v>
      </c>
      <c r="Z25" s="168" t="s">
        <v>288</v>
      </c>
      <c r="AA25" s="168" t="s">
        <v>288</v>
      </c>
      <c r="AB25" s="168" t="s">
        <v>288</v>
      </c>
      <c r="AC25" s="168" t="s">
        <v>288</v>
      </c>
      <c r="AD25" s="168" t="s">
        <v>288</v>
      </c>
      <c r="AE25" s="168" t="s">
        <v>288</v>
      </c>
      <c r="AF25" s="168" t="s">
        <v>288</v>
      </c>
      <c r="AG25" s="168" t="s">
        <v>288</v>
      </c>
    </row>
    <row r="26" spans="1:33" ht="21" customHeight="1" x14ac:dyDescent="0.25">
      <c r="A26" s="162"/>
      <c r="B26" s="162"/>
      <c r="C26" s="561" t="e">
        <f>#REF!</f>
        <v>#REF!</v>
      </c>
      <c r="D26" s="193" t="e">
        <f>#REF!</f>
        <v>#REF!</v>
      </c>
      <c r="E26" s="193" t="e">
        <f>#REF!</f>
        <v>#REF!</v>
      </c>
      <c r="F26" s="194"/>
      <c r="G26" s="194"/>
      <c r="H26" s="194"/>
      <c r="I26" s="194"/>
      <c r="J26" s="194"/>
      <c r="K26" s="194"/>
      <c r="L26" s="194"/>
      <c r="M26" s="194"/>
      <c r="N26" s="194"/>
      <c r="O26" s="194"/>
      <c r="P26" s="194"/>
      <c r="Q26" s="194"/>
      <c r="R26" s="194"/>
      <c r="S26" s="194"/>
      <c r="T26" s="194"/>
      <c r="U26" s="194"/>
      <c r="V26" s="194"/>
      <c r="W26" s="194"/>
      <c r="X26" s="194"/>
      <c r="Y26" s="168" t="s">
        <v>288</v>
      </c>
      <c r="Z26" s="168" t="s">
        <v>288</v>
      </c>
      <c r="AA26" s="168" t="s">
        <v>288</v>
      </c>
      <c r="AB26" s="168" t="s">
        <v>288</v>
      </c>
      <c r="AC26" s="168" t="s">
        <v>288</v>
      </c>
      <c r="AD26" s="168" t="s">
        <v>288</v>
      </c>
      <c r="AE26" s="168" t="s">
        <v>288</v>
      </c>
      <c r="AF26" s="168" t="s">
        <v>288</v>
      </c>
      <c r="AG26" s="168" t="s">
        <v>288</v>
      </c>
    </row>
    <row r="27" spans="1:33" ht="21" customHeight="1" x14ac:dyDescent="0.25">
      <c r="A27" s="162"/>
      <c r="B27" s="162"/>
      <c r="C27" s="561" t="e">
        <f>#REF!</f>
        <v>#REF!</v>
      </c>
      <c r="D27" s="193" t="e">
        <f>#REF!</f>
        <v>#REF!</v>
      </c>
      <c r="E27" s="193" t="e">
        <f>#REF!</f>
        <v>#REF!</v>
      </c>
      <c r="F27" s="194"/>
      <c r="G27" s="194"/>
      <c r="H27" s="194"/>
      <c r="I27" s="194"/>
      <c r="J27" s="194"/>
      <c r="K27" s="194"/>
      <c r="L27" s="194"/>
      <c r="M27" s="194"/>
      <c r="N27" s="194"/>
      <c r="O27" s="194"/>
      <c r="P27" s="194"/>
      <c r="Q27" s="194"/>
      <c r="R27" s="194"/>
      <c r="S27" s="194"/>
      <c r="T27" s="194"/>
      <c r="U27" s="194"/>
      <c r="V27" s="194"/>
      <c r="W27" s="194"/>
      <c r="X27" s="194"/>
      <c r="Y27" s="168" t="s">
        <v>288</v>
      </c>
      <c r="Z27" s="168" t="s">
        <v>288</v>
      </c>
      <c r="AA27" s="168" t="s">
        <v>288</v>
      </c>
      <c r="AB27" s="168" t="s">
        <v>288</v>
      </c>
      <c r="AC27" s="168" t="s">
        <v>288</v>
      </c>
      <c r="AD27" s="168" t="s">
        <v>288</v>
      </c>
      <c r="AE27" s="168" t="s">
        <v>288</v>
      </c>
      <c r="AF27" s="168" t="s">
        <v>288</v>
      </c>
      <c r="AG27" s="168" t="s">
        <v>288</v>
      </c>
    </row>
    <row r="28" spans="1:33" ht="21" customHeight="1" x14ac:dyDescent="0.25">
      <c r="A28" s="162" t="s">
        <v>281</v>
      </c>
      <c r="B28" s="174" t="s">
        <v>33</v>
      </c>
      <c r="C28" s="561" t="e">
        <f>ActionPrioritization!C6</f>
        <v>#REF!</v>
      </c>
      <c r="D28" s="193" t="e">
        <f>ActionPrioritization!D6</f>
        <v>#REF!</v>
      </c>
      <c r="E28" s="193" t="e">
        <f>ActionPrioritization!E6</f>
        <v>#REF!</v>
      </c>
      <c r="F28" s="193" t="str">
        <f>ActionPrioritization!F6</f>
        <v/>
      </c>
      <c r="G28" s="193" t="str">
        <f>ActionPrioritization!G6</f>
        <v/>
      </c>
      <c r="H28" s="193" t="str">
        <f>ActionPrioritization!H6</f>
        <v/>
      </c>
      <c r="I28" s="193">
        <f>ActionPrioritization!I6</f>
        <v>0</v>
      </c>
      <c r="J28" s="193">
        <f>ActionPrioritization!J6</f>
        <v>0</v>
      </c>
      <c r="K28" s="193">
        <f>ActionPrioritization!K6</f>
        <v>0</v>
      </c>
      <c r="L28" s="193">
        <f>ActionPrioritization!L6</f>
        <v>0</v>
      </c>
      <c r="M28" s="193" t="str">
        <f>ActionPrioritization!M6</f>
        <v/>
      </c>
      <c r="N28" s="193">
        <f>ActionPrioritization!N6</f>
        <v>0</v>
      </c>
      <c r="O28" s="193" t="e">
        <f>ActionPrioritization!O6</f>
        <v>#REF!</v>
      </c>
      <c r="P28" s="193" t="e">
        <f>ActionPrioritization!P6</f>
        <v>#REF!</v>
      </c>
      <c r="Q28" s="193" t="e">
        <f>ActionPrioritization!Q6</f>
        <v>#REF!</v>
      </c>
      <c r="R28" s="193" t="e">
        <f>ActionPrioritization!R6</f>
        <v>#REF!</v>
      </c>
      <c r="S28" s="193" t="str">
        <f>ActionPrioritization!S6</f>
        <v>Yes</v>
      </c>
      <c r="T28" s="193">
        <f>ActionPrioritization!T6</f>
        <v>0</v>
      </c>
      <c r="U28" s="193">
        <f>ActionPrioritization!U6</f>
        <v>0</v>
      </c>
      <c r="V28" s="193">
        <f>ActionPrioritization!V6</f>
        <v>0</v>
      </c>
      <c r="W28" s="193">
        <f>ActionPrioritization!W6</f>
        <v>0</v>
      </c>
      <c r="X28" s="193" t="str">
        <f>ActionPrioritization!X6</f>
        <v/>
      </c>
      <c r="Y28" s="168" t="s">
        <v>288</v>
      </c>
      <c r="Z28" s="168" t="s">
        <v>288</v>
      </c>
      <c r="AA28" s="168" t="s">
        <v>288</v>
      </c>
      <c r="AB28" s="168" t="s">
        <v>288</v>
      </c>
      <c r="AC28" s="168" t="s">
        <v>288</v>
      </c>
      <c r="AD28" s="168" t="s">
        <v>288</v>
      </c>
      <c r="AE28" s="168" t="s">
        <v>288</v>
      </c>
      <c r="AF28" s="168" t="s">
        <v>288</v>
      </c>
      <c r="AG28" s="168" t="s">
        <v>288</v>
      </c>
    </row>
    <row r="29" spans="1:33" ht="21" customHeight="1" x14ac:dyDescent="0.25">
      <c r="A29" s="162"/>
      <c r="B29" s="162"/>
      <c r="C29" s="561" t="e">
        <f>ActionPrioritization!C7</f>
        <v>#REF!</v>
      </c>
      <c r="D29" s="193" t="e">
        <f>ActionPrioritization!D7</f>
        <v>#REF!</v>
      </c>
      <c r="E29" s="193" t="e">
        <f>ActionPrioritization!E7</f>
        <v>#REF!</v>
      </c>
      <c r="F29" s="193" t="str">
        <f>ActionPrioritization!F7</f>
        <v/>
      </c>
      <c r="G29" s="193" t="str">
        <f>ActionPrioritization!G7</f>
        <v/>
      </c>
      <c r="H29" s="193" t="str">
        <f>ActionPrioritization!H7</f>
        <v/>
      </c>
      <c r="I29" s="193">
        <f>ActionPrioritization!I7</f>
        <v>0</v>
      </c>
      <c r="J29" s="193">
        <f>ActionPrioritization!J7</f>
        <v>0</v>
      </c>
      <c r="K29" s="193">
        <f>ActionPrioritization!K7</f>
        <v>0</v>
      </c>
      <c r="L29" s="193">
        <f>ActionPrioritization!L7</f>
        <v>0</v>
      </c>
      <c r="M29" s="193" t="str">
        <f>ActionPrioritization!M7</f>
        <v/>
      </c>
      <c r="N29" s="193">
        <f>ActionPrioritization!N7</f>
        <v>0</v>
      </c>
      <c r="O29" s="193" t="e">
        <f>ActionPrioritization!O7</f>
        <v>#REF!</v>
      </c>
      <c r="P29" s="193" t="e">
        <f>ActionPrioritization!P7</f>
        <v>#REF!</v>
      </c>
      <c r="Q29" s="193" t="e">
        <f>ActionPrioritization!Q7</f>
        <v>#REF!</v>
      </c>
      <c r="R29" s="193" t="e">
        <f>ActionPrioritization!R7</f>
        <v>#REF!</v>
      </c>
      <c r="S29" s="193" t="str">
        <f>ActionPrioritization!S7</f>
        <v>Yes</v>
      </c>
      <c r="T29" s="193">
        <f>ActionPrioritization!T7</f>
        <v>0</v>
      </c>
      <c r="U29" s="193">
        <f>ActionPrioritization!U7</f>
        <v>0</v>
      </c>
      <c r="V29" s="193">
        <f>ActionPrioritization!V7</f>
        <v>0</v>
      </c>
      <c r="W29" s="193">
        <f>ActionPrioritization!W7</f>
        <v>0</v>
      </c>
      <c r="X29" s="193" t="str">
        <f>ActionPrioritization!X7</f>
        <v/>
      </c>
      <c r="Y29" s="168" t="s">
        <v>288</v>
      </c>
      <c r="Z29" s="168" t="s">
        <v>288</v>
      </c>
      <c r="AA29" s="168" t="s">
        <v>288</v>
      </c>
      <c r="AB29" s="168" t="s">
        <v>288</v>
      </c>
      <c r="AC29" s="168" t="s">
        <v>288</v>
      </c>
      <c r="AD29" s="168" t="s">
        <v>288</v>
      </c>
      <c r="AE29" s="168" t="s">
        <v>288</v>
      </c>
      <c r="AF29" s="168" t="s">
        <v>288</v>
      </c>
      <c r="AG29" s="168" t="s">
        <v>288</v>
      </c>
    </row>
    <row r="30" spans="1:33" ht="21" customHeight="1" x14ac:dyDescent="0.25">
      <c r="A30" s="162"/>
      <c r="B30" s="162"/>
      <c r="C30" s="561" t="e">
        <f>ActionPrioritization!C8</f>
        <v>#REF!</v>
      </c>
      <c r="D30" s="193" t="e">
        <f>ActionPrioritization!D8</f>
        <v>#REF!</v>
      </c>
      <c r="E30" s="193" t="e">
        <f>ActionPrioritization!E8</f>
        <v>#REF!</v>
      </c>
      <c r="F30" s="193" t="str">
        <f>ActionPrioritization!F8</f>
        <v/>
      </c>
      <c r="G30" s="193" t="str">
        <f>ActionPrioritization!G8</f>
        <v/>
      </c>
      <c r="H30" s="193" t="str">
        <f>ActionPrioritization!H8</f>
        <v/>
      </c>
      <c r="I30" s="193">
        <f>ActionPrioritization!I8</f>
        <v>0</v>
      </c>
      <c r="J30" s="193">
        <f>ActionPrioritization!J8</f>
        <v>0</v>
      </c>
      <c r="K30" s="193">
        <f>ActionPrioritization!K8</f>
        <v>0</v>
      </c>
      <c r="L30" s="193">
        <f>ActionPrioritization!L8</f>
        <v>0</v>
      </c>
      <c r="M30" s="193" t="str">
        <f>ActionPrioritization!M8</f>
        <v/>
      </c>
      <c r="N30" s="193">
        <f>ActionPrioritization!N8</f>
        <v>0</v>
      </c>
      <c r="O30" s="193" t="e">
        <f>ActionPrioritization!O8</f>
        <v>#REF!</v>
      </c>
      <c r="P30" s="193" t="e">
        <f>ActionPrioritization!P8</f>
        <v>#REF!</v>
      </c>
      <c r="Q30" s="193" t="e">
        <f>ActionPrioritization!Q8</f>
        <v>#REF!</v>
      </c>
      <c r="R30" s="193" t="e">
        <f>ActionPrioritization!R8</f>
        <v>#REF!</v>
      </c>
      <c r="S30" s="193" t="str">
        <f>ActionPrioritization!S8</f>
        <v>Yes</v>
      </c>
      <c r="T30" s="193">
        <f>ActionPrioritization!T8</f>
        <v>0</v>
      </c>
      <c r="U30" s="193">
        <f>ActionPrioritization!U8</f>
        <v>0</v>
      </c>
      <c r="V30" s="193">
        <f>ActionPrioritization!V8</f>
        <v>0</v>
      </c>
      <c r="W30" s="193">
        <f>ActionPrioritization!W8</f>
        <v>0</v>
      </c>
      <c r="X30" s="193" t="str">
        <f>ActionPrioritization!X8</f>
        <v/>
      </c>
      <c r="Y30" s="168" t="s">
        <v>288</v>
      </c>
      <c r="Z30" s="168" t="s">
        <v>288</v>
      </c>
      <c r="AA30" s="168" t="s">
        <v>288</v>
      </c>
      <c r="AB30" s="168" t="s">
        <v>288</v>
      </c>
      <c r="AC30" s="168" t="s">
        <v>288</v>
      </c>
      <c r="AD30" s="168" t="s">
        <v>288</v>
      </c>
      <c r="AE30" s="168" t="s">
        <v>288</v>
      </c>
      <c r="AF30" s="168" t="s">
        <v>288</v>
      </c>
      <c r="AG30" s="168" t="s">
        <v>288</v>
      </c>
    </row>
    <row r="31" spans="1:33" ht="21" customHeight="1" x14ac:dyDescent="0.25">
      <c r="A31" s="162"/>
      <c r="B31" s="162"/>
      <c r="C31" s="561" t="e">
        <f>ActionPrioritization!C9</f>
        <v>#REF!</v>
      </c>
      <c r="D31" s="193" t="e">
        <f>ActionPrioritization!D9</f>
        <v>#REF!</v>
      </c>
      <c r="E31" s="193" t="e">
        <f>ActionPrioritization!E9</f>
        <v>#REF!</v>
      </c>
      <c r="F31" s="193" t="str">
        <f>ActionPrioritization!F9</f>
        <v/>
      </c>
      <c r="G31" s="193" t="str">
        <f>ActionPrioritization!G9</f>
        <v/>
      </c>
      <c r="H31" s="193" t="str">
        <f>ActionPrioritization!H9</f>
        <v/>
      </c>
      <c r="I31" s="193">
        <f>ActionPrioritization!I9</f>
        <v>0</v>
      </c>
      <c r="J31" s="193">
        <f>ActionPrioritization!J9</f>
        <v>0</v>
      </c>
      <c r="K31" s="193">
        <f>ActionPrioritization!K9</f>
        <v>0</v>
      </c>
      <c r="L31" s="193">
        <f>ActionPrioritization!L9</f>
        <v>0</v>
      </c>
      <c r="M31" s="193" t="str">
        <f>ActionPrioritization!M9</f>
        <v/>
      </c>
      <c r="N31" s="193">
        <f>ActionPrioritization!N9</f>
        <v>0</v>
      </c>
      <c r="O31" s="193" t="e">
        <f>ActionPrioritization!O9</f>
        <v>#REF!</v>
      </c>
      <c r="P31" s="193" t="e">
        <f>ActionPrioritization!P9</f>
        <v>#REF!</v>
      </c>
      <c r="Q31" s="193" t="e">
        <f>ActionPrioritization!Q9</f>
        <v>#REF!</v>
      </c>
      <c r="R31" s="193" t="e">
        <f>ActionPrioritization!R9</f>
        <v>#REF!</v>
      </c>
      <c r="S31" s="193" t="str">
        <f>ActionPrioritization!S9</f>
        <v>Yes</v>
      </c>
      <c r="T31" s="193">
        <f>ActionPrioritization!T9</f>
        <v>0</v>
      </c>
      <c r="U31" s="193">
        <f>ActionPrioritization!U9</f>
        <v>0</v>
      </c>
      <c r="V31" s="193">
        <f>ActionPrioritization!V9</f>
        <v>0</v>
      </c>
      <c r="W31" s="193">
        <f>ActionPrioritization!W9</f>
        <v>0</v>
      </c>
      <c r="X31" s="193" t="str">
        <f>ActionPrioritization!X9</f>
        <v/>
      </c>
      <c r="Y31" s="168" t="s">
        <v>288</v>
      </c>
      <c r="Z31" s="168" t="s">
        <v>288</v>
      </c>
      <c r="AA31" s="168" t="s">
        <v>288</v>
      </c>
      <c r="AB31" s="168" t="s">
        <v>288</v>
      </c>
      <c r="AC31" s="168" t="s">
        <v>288</v>
      </c>
      <c r="AD31" s="168" t="s">
        <v>288</v>
      </c>
      <c r="AE31" s="168" t="s">
        <v>288</v>
      </c>
      <c r="AF31" s="168" t="s">
        <v>288</v>
      </c>
      <c r="AG31" s="168" t="s">
        <v>288</v>
      </c>
    </row>
    <row r="32" spans="1:33" ht="21" customHeight="1" x14ac:dyDescent="0.25">
      <c r="A32" s="162"/>
      <c r="B32" s="162"/>
      <c r="C32" s="561" t="e">
        <f>ActionPrioritization!C10</f>
        <v>#REF!</v>
      </c>
      <c r="D32" s="193" t="e">
        <f>ActionPrioritization!D10</f>
        <v>#REF!</v>
      </c>
      <c r="E32" s="193" t="e">
        <f>ActionPrioritization!E10</f>
        <v>#REF!</v>
      </c>
      <c r="F32" s="193" t="str">
        <f>ActionPrioritization!F10</f>
        <v/>
      </c>
      <c r="G32" s="193" t="str">
        <f>ActionPrioritization!G10</f>
        <v/>
      </c>
      <c r="H32" s="193" t="str">
        <f>ActionPrioritization!H10</f>
        <v/>
      </c>
      <c r="I32" s="193">
        <f>ActionPrioritization!I10</f>
        <v>0</v>
      </c>
      <c r="J32" s="193">
        <f>ActionPrioritization!J10</f>
        <v>0</v>
      </c>
      <c r="K32" s="193">
        <f>ActionPrioritization!K10</f>
        <v>0</v>
      </c>
      <c r="L32" s="193">
        <f>ActionPrioritization!L10</f>
        <v>0</v>
      </c>
      <c r="M32" s="193" t="str">
        <f>ActionPrioritization!M10</f>
        <v/>
      </c>
      <c r="N32" s="193">
        <f>ActionPrioritization!N10</f>
        <v>0</v>
      </c>
      <c r="O32" s="193" t="e">
        <f>ActionPrioritization!O10</f>
        <v>#REF!</v>
      </c>
      <c r="P32" s="193" t="e">
        <f>ActionPrioritization!P10</f>
        <v>#REF!</v>
      </c>
      <c r="Q32" s="193" t="e">
        <f>ActionPrioritization!Q10</f>
        <v>#REF!</v>
      </c>
      <c r="R32" s="193" t="e">
        <f>ActionPrioritization!R10</f>
        <v>#REF!</v>
      </c>
      <c r="S32" s="193" t="str">
        <f>ActionPrioritization!S10</f>
        <v>Yes</v>
      </c>
      <c r="T32" s="193">
        <f>ActionPrioritization!T10</f>
        <v>0</v>
      </c>
      <c r="U32" s="193">
        <f>ActionPrioritization!U10</f>
        <v>0</v>
      </c>
      <c r="V32" s="193">
        <f>ActionPrioritization!V10</f>
        <v>0</v>
      </c>
      <c r="W32" s="193">
        <f>ActionPrioritization!W10</f>
        <v>0</v>
      </c>
      <c r="X32" s="193" t="str">
        <f>ActionPrioritization!X10</f>
        <v/>
      </c>
      <c r="Y32" s="168" t="s">
        <v>288</v>
      </c>
      <c r="Z32" s="168" t="s">
        <v>288</v>
      </c>
      <c r="AA32" s="168" t="s">
        <v>288</v>
      </c>
      <c r="AB32" s="168" t="s">
        <v>288</v>
      </c>
      <c r="AC32" s="168" t="s">
        <v>288</v>
      </c>
      <c r="AD32" s="168" t="s">
        <v>288</v>
      </c>
      <c r="AE32" s="168" t="s">
        <v>288</v>
      </c>
      <c r="AF32" s="168" t="s">
        <v>288</v>
      </c>
      <c r="AG32" s="168" t="s">
        <v>288</v>
      </c>
    </row>
    <row r="33" spans="1:33" ht="21" customHeight="1" x14ac:dyDescent="0.25">
      <c r="A33" s="162"/>
      <c r="B33" s="162"/>
      <c r="C33" s="561" t="e">
        <f>ActionPrioritization!C11</f>
        <v>#REF!</v>
      </c>
      <c r="D33" s="193" t="e">
        <f>ActionPrioritization!D11</f>
        <v>#REF!</v>
      </c>
      <c r="E33" s="193" t="e">
        <f>ActionPrioritization!E11</f>
        <v>#REF!</v>
      </c>
      <c r="F33" s="193" t="str">
        <f>ActionPrioritization!F11</f>
        <v/>
      </c>
      <c r="G33" s="193" t="str">
        <f>ActionPrioritization!G11</f>
        <v/>
      </c>
      <c r="H33" s="193" t="str">
        <f>ActionPrioritization!H11</f>
        <v/>
      </c>
      <c r="I33" s="193">
        <f>ActionPrioritization!I11</f>
        <v>0</v>
      </c>
      <c r="J33" s="193">
        <f>ActionPrioritization!J11</f>
        <v>0</v>
      </c>
      <c r="K33" s="193">
        <f>ActionPrioritization!K11</f>
        <v>0</v>
      </c>
      <c r="L33" s="193">
        <f>ActionPrioritization!L11</f>
        <v>0</v>
      </c>
      <c r="M33" s="193" t="str">
        <f>ActionPrioritization!M11</f>
        <v/>
      </c>
      <c r="N33" s="193">
        <f>ActionPrioritization!N11</f>
        <v>0</v>
      </c>
      <c r="O33" s="193" t="e">
        <f>ActionPrioritization!O11</f>
        <v>#REF!</v>
      </c>
      <c r="P33" s="193" t="e">
        <f>ActionPrioritization!P11</f>
        <v>#REF!</v>
      </c>
      <c r="Q33" s="193" t="e">
        <f>ActionPrioritization!Q11</f>
        <v>#REF!</v>
      </c>
      <c r="R33" s="193" t="e">
        <f>ActionPrioritization!R11</f>
        <v>#REF!</v>
      </c>
      <c r="S33" s="193" t="str">
        <f>ActionPrioritization!S11</f>
        <v>Yes</v>
      </c>
      <c r="T33" s="193">
        <f>ActionPrioritization!T11</f>
        <v>0</v>
      </c>
      <c r="U33" s="193">
        <f>ActionPrioritization!U11</f>
        <v>0</v>
      </c>
      <c r="V33" s="193">
        <f>ActionPrioritization!V11</f>
        <v>0</v>
      </c>
      <c r="W33" s="193">
        <f>ActionPrioritization!W11</f>
        <v>0</v>
      </c>
      <c r="X33" s="193" t="str">
        <f>ActionPrioritization!X11</f>
        <v/>
      </c>
      <c r="Y33" s="168" t="s">
        <v>288</v>
      </c>
      <c r="Z33" s="168" t="s">
        <v>288</v>
      </c>
      <c r="AA33" s="168" t="s">
        <v>288</v>
      </c>
      <c r="AB33" s="168" t="s">
        <v>288</v>
      </c>
      <c r="AC33" s="168" t="s">
        <v>288</v>
      </c>
      <c r="AD33" s="168" t="s">
        <v>288</v>
      </c>
      <c r="AE33" s="168" t="s">
        <v>288</v>
      </c>
      <c r="AF33" s="168" t="s">
        <v>288</v>
      </c>
      <c r="AG33" s="168" t="s">
        <v>288</v>
      </c>
    </row>
    <row r="34" spans="1:33" ht="21" customHeight="1" x14ac:dyDescent="0.25">
      <c r="A34" s="162"/>
      <c r="B34" s="162"/>
      <c r="C34" s="561" t="e">
        <f>ActionPrioritization!C12</f>
        <v>#REF!</v>
      </c>
      <c r="D34" s="193" t="e">
        <f>ActionPrioritization!D12</f>
        <v>#REF!</v>
      </c>
      <c r="E34" s="193" t="e">
        <f>ActionPrioritization!E12</f>
        <v>#REF!</v>
      </c>
      <c r="F34" s="193" t="str">
        <f>ActionPrioritization!F12</f>
        <v/>
      </c>
      <c r="G34" s="193" t="str">
        <f>ActionPrioritization!G12</f>
        <v/>
      </c>
      <c r="H34" s="193" t="str">
        <f>ActionPrioritization!H12</f>
        <v/>
      </c>
      <c r="I34" s="193">
        <f>ActionPrioritization!I12</f>
        <v>0</v>
      </c>
      <c r="J34" s="193">
        <f>ActionPrioritization!J12</f>
        <v>0</v>
      </c>
      <c r="K34" s="193">
        <f>ActionPrioritization!K12</f>
        <v>0</v>
      </c>
      <c r="L34" s="193">
        <f>ActionPrioritization!L12</f>
        <v>0</v>
      </c>
      <c r="M34" s="193" t="str">
        <f>ActionPrioritization!M12</f>
        <v/>
      </c>
      <c r="N34" s="193">
        <f>ActionPrioritization!N12</f>
        <v>0</v>
      </c>
      <c r="O34" s="193" t="e">
        <f>ActionPrioritization!O12</f>
        <v>#REF!</v>
      </c>
      <c r="P34" s="193" t="e">
        <f>ActionPrioritization!P12</f>
        <v>#REF!</v>
      </c>
      <c r="Q34" s="193" t="e">
        <f>ActionPrioritization!Q12</f>
        <v>#REF!</v>
      </c>
      <c r="R34" s="193" t="e">
        <f>ActionPrioritization!R12</f>
        <v>#REF!</v>
      </c>
      <c r="S34" s="193" t="str">
        <f>ActionPrioritization!S12</f>
        <v>Yes</v>
      </c>
      <c r="T34" s="193">
        <f>ActionPrioritization!T12</f>
        <v>0</v>
      </c>
      <c r="U34" s="193">
        <f>ActionPrioritization!U12</f>
        <v>0</v>
      </c>
      <c r="V34" s="193">
        <f>ActionPrioritization!V12</f>
        <v>0</v>
      </c>
      <c r="W34" s="193">
        <f>ActionPrioritization!W12</f>
        <v>0</v>
      </c>
      <c r="X34" s="193" t="str">
        <f>ActionPrioritization!X12</f>
        <v/>
      </c>
      <c r="Y34" s="168" t="s">
        <v>288</v>
      </c>
      <c r="Z34" s="168" t="s">
        <v>288</v>
      </c>
      <c r="AA34" s="168" t="s">
        <v>288</v>
      </c>
      <c r="AB34" s="168" t="s">
        <v>288</v>
      </c>
      <c r="AC34" s="168" t="s">
        <v>288</v>
      </c>
      <c r="AD34" s="168" t="s">
        <v>288</v>
      </c>
      <c r="AE34" s="168" t="s">
        <v>288</v>
      </c>
      <c r="AF34" s="168" t="s">
        <v>288</v>
      </c>
      <c r="AG34" s="168" t="s">
        <v>288</v>
      </c>
    </row>
    <row r="35" spans="1:33" ht="21" customHeight="1" x14ac:dyDescent="0.25">
      <c r="A35" s="162"/>
      <c r="B35" s="162"/>
      <c r="C35" s="561" t="e">
        <f>ActionPrioritization!C13</f>
        <v>#REF!</v>
      </c>
      <c r="D35" s="193" t="e">
        <f>ActionPrioritization!D13</f>
        <v>#REF!</v>
      </c>
      <c r="E35" s="193" t="e">
        <f>ActionPrioritization!E13</f>
        <v>#REF!</v>
      </c>
      <c r="F35" s="193" t="str">
        <f>ActionPrioritization!F13</f>
        <v/>
      </c>
      <c r="G35" s="193" t="str">
        <f>ActionPrioritization!G13</f>
        <v/>
      </c>
      <c r="H35" s="193" t="str">
        <f>ActionPrioritization!H13</f>
        <v/>
      </c>
      <c r="I35" s="193">
        <f>ActionPrioritization!I13</f>
        <v>0</v>
      </c>
      <c r="J35" s="193">
        <f>ActionPrioritization!J13</f>
        <v>0</v>
      </c>
      <c r="K35" s="193">
        <f>ActionPrioritization!K13</f>
        <v>0</v>
      </c>
      <c r="L35" s="193">
        <f>ActionPrioritization!L13</f>
        <v>0</v>
      </c>
      <c r="M35" s="193" t="str">
        <f>ActionPrioritization!M13</f>
        <v/>
      </c>
      <c r="N35" s="193">
        <f>ActionPrioritization!N13</f>
        <v>0</v>
      </c>
      <c r="O35" s="193" t="e">
        <f>ActionPrioritization!O13</f>
        <v>#REF!</v>
      </c>
      <c r="P35" s="193" t="e">
        <f>ActionPrioritization!P13</f>
        <v>#REF!</v>
      </c>
      <c r="Q35" s="193" t="e">
        <f>ActionPrioritization!Q13</f>
        <v>#REF!</v>
      </c>
      <c r="R35" s="193" t="e">
        <f>ActionPrioritization!R13</f>
        <v>#REF!</v>
      </c>
      <c r="S35" s="193" t="str">
        <f>ActionPrioritization!S13</f>
        <v>Yes</v>
      </c>
      <c r="T35" s="193">
        <f>ActionPrioritization!T13</f>
        <v>0</v>
      </c>
      <c r="U35" s="193">
        <f>ActionPrioritization!U13</f>
        <v>0</v>
      </c>
      <c r="V35" s="193">
        <f>ActionPrioritization!V13</f>
        <v>0</v>
      </c>
      <c r="W35" s="193">
        <f>ActionPrioritization!W13</f>
        <v>0</v>
      </c>
      <c r="X35" s="193" t="str">
        <f>ActionPrioritization!X13</f>
        <v/>
      </c>
      <c r="Y35" s="168" t="s">
        <v>288</v>
      </c>
      <c r="Z35" s="168" t="s">
        <v>288</v>
      </c>
      <c r="AA35" s="168" t="s">
        <v>288</v>
      </c>
      <c r="AB35" s="168" t="s">
        <v>288</v>
      </c>
      <c r="AC35" s="168" t="s">
        <v>288</v>
      </c>
      <c r="AD35" s="168" t="s">
        <v>288</v>
      </c>
      <c r="AE35" s="168" t="s">
        <v>288</v>
      </c>
      <c r="AF35" s="168" t="s">
        <v>288</v>
      </c>
      <c r="AG35" s="168" t="s">
        <v>288</v>
      </c>
    </row>
    <row r="36" spans="1:33" ht="21" customHeight="1" x14ac:dyDescent="0.25">
      <c r="A36" s="162"/>
      <c r="B36" s="162"/>
      <c r="C36" s="561" t="e">
        <f>ActionPrioritization!C14</f>
        <v>#REF!</v>
      </c>
      <c r="D36" s="193" t="e">
        <f>ActionPrioritization!D14</f>
        <v>#REF!</v>
      </c>
      <c r="E36" s="193" t="e">
        <f>ActionPrioritization!E14</f>
        <v>#REF!</v>
      </c>
      <c r="F36" s="193" t="str">
        <f>ActionPrioritization!F14</f>
        <v/>
      </c>
      <c r="G36" s="193" t="str">
        <f>ActionPrioritization!G14</f>
        <v/>
      </c>
      <c r="H36" s="193" t="str">
        <f>ActionPrioritization!H14</f>
        <v/>
      </c>
      <c r="I36" s="193">
        <f>ActionPrioritization!I14</f>
        <v>0</v>
      </c>
      <c r="J36" s="193">
        <f>ActionPrioritization!J14</f>
        <v>0</v>
      </c>
      <c r="K36" s="193">
        <f>ActionPrioritization!K14</f>
        <v>0</v>
      </c>
      <c r="L36" s="193">
        <f>ActionPrioritization!L14</f>
        <v>0</v>
      </c>
      <c r="M36" s="193" t="str">
        <f>ActionPrioritization!M14</f>
        <v/>
      </c>
      <c r="N36" s="193">
        <f>ActionPrioritization!N14</f>
        <v>0</v>
      </c>
      <c r="O36" s="193" t="e">
        <f>ActionPrioritization!O14</f>
        <v>#REF!</v>
      </c>
      <c r="P36" s="193" t="e">
        <f>ActionPrioritization!P14</f>
        <v>#REF!</v>
      </c>
      <c r="Q36" s="193" t="e">
        <f>ActionPrioritization!Q14</f>
        <v>#REF!</v>
      </c>
      <c r="R36" s="193" t="e">
        <f>ActionPrioritization!R14</f>
        <v>#REF!</v>
      </c>
      <c r="S36" s="193" t="str">
        <f>ActionPrioritization!S14</f>
        <v>Yes</v>
      </c>
      <c r="T36" s="193">
        <f>ActionPrioritization!T14</f>
        <v>0</v>
      </c>
      <c r="U36" s="193">
        <f>ActionPrioritization!U14</f>
        <v>0</v>
      </c>
      <c r="V36" s="193">
        <f>ActionPrioritization!V14</f>
        <v>0</v>
      </c>
      <c r="W36" s="193">
        <f>ActionPrioritization!W14</f>
        <v>0</v>
      </c>
      <c r="X36" s="193" t="str">
        <f>ActionPrioritization!X14</f>
        <v/>
      </c>
      <c r="Y36" s="168" t="s">
        <v>288</v>
      </c>
      <c r="Z36" s="168" t="s">
        <v>288</v>
      </c>
      <c r="AA36" s="168" t="s">
        <v>288</v>
      </c>
      <c r="AB36" s="168" t="s">
        <v>288</v>
      </c>
      <c r="AC36" s="168" t="s">
        <v>288</v>
      </c>
      <c r="AD36" s="168" t="s">
        <v>288</v>
      </c>
      <c r="AE36" s="168" t="s">
        <v>288</v>
      </c>
      <c r="AF36" s="168" t="s">
        <v>288</v>
      </c>
      <c r="AG36" s="168" t="s">
        <v>288</v>
      </c>
    </row>
    <row r="37" spans="1:33" ht="21" customHeight="1" x14ac:dyDescent="0.25">
      <c r="A37" s="162"/>
      <c r="B37" s="162"/>
      <c r="C37" s="561" t="e">
        <f>ActionPrioritization!C15</f>
        <v>#REF!</v>
      </c>
      <c r="D37" s="193" t="e">
        <f>ActionPrioritization!D15</f>
        <v>#REF!</v>
      </c>
      <c r="E37" s="193" t="e">
        <f>ActionPrioritization!E15</f>
        <v>#REF!</v>
      </c>
      <c r="F37" s="193" t="str">
        <f>ActionPrioritization!F15</f>
        <v/>
      </c>
      <c r="G37" s="193" t="str">
        <f>ActionPrioritization!G15</f>
        <v/>
      </c>
      <c r="H37" s="193" t="str">
        <f>ActionPrioritization!H15</f>
        <v/>
      </c>
      <c r="I37" s="193">
        <f>ActionPrioritization!I15</f>
        <v>0</v>
      </c>
      <c r="J37" s="193">
        <f>ActionPrioritization!J15</f>
        <v>0</v>
      </c>
      <c r="K37" s="193">
        <f>ActionPrioritization!K15</f>
        <v>0</v>
      </c>
      <c r="L37" s="193">
        <f>ActionPrioritization!L15</f>
        <v>0</v>
      </c>
      <c r="M37" s="193" t="str">
        <f>ActionPrioritization!M15</f>
        <v/>
      </c>
      <c r="N37" s="193">
        <f>ActionPrioritization!N15</f>
        <v>0</v>
      </c>
      <c r="O37" s="193" t="e">
        <f>ActionPrioritization!O15</f>
        <v>#REF!</v>
      </c>
      <c r="P37" s="193" t="e">
        <f>ActionPrioritization!P15</f>
        <v>#REF!</v>
      </c>
      <c r="Q37" s="193" t="e">
        <f>ActionPrioritization!Q15</f>
        <v>#REF!</v>
      </c>
      <c r="R37" s="193" t="e">
        <f>ActionPrioritization!R15</f>
        <v>#REF!</v>
      </c>
      <c r="S37" s="193" t="str">
        <f>ActionPrioritization!S15</f>
        <v>Yes</v>
      </c>
      <c r="T37" s="193">
        <f>ActionPrioritization!T15</f>
        <v>0</v>
      </c>
      <c r="U37" s="193">
        <f>ActionPrioritization!U15</f>
        <v>0</v>
      </c>
      <c r="V37" s="193">
        <f>ActionPrioritization!V15</f>
        <v>0</v>
      </c>
      <c r="W37" s="193">
        <f>ActionPrioritization!W15</f>
        <v>0</v>
      </c>
      <c r="X37" s="193" t="str">
        <f>ActionPrioritization!X15</f>
        <v/>
      </c>
      <c r="Y37" s="168" t="s">
        <v>288</v>
      </c>
      <c r="Z37" s="168" t="s">
        <v>288</v>
      </c>
      <c r="AA37" s="168" t="s">
        <v>288</v>
      </c>
      <c r="AB37" s="168" t="s">
        <v>288</v>
      </c>
      <c r="AC37" s="168" t="s">
        <v>288</v>
      </c>
      <c r="AD37" s="168" t="s">
        <v>288</v>
      </c>
      <c r="AE37" s="168" t="s">
        <v>288</v>
      </c>
      <c r="AF37" s="168" t="s">
        <v>288</v>
      </c>
      <c r="AG37" s="168" t="s">
        <v>288</v>
      </c>
    </row>
    <row r="38" spans="1:33" ht="21" customHeight="1" x14ac:dyDescent="0.25">
      <c r="A38" s="162"/>
      <c r="B38" s="162"/>
      <c r="C38" s="561" t="e">
        <f>ActionPrioritization!C16</f>
        <v>#REF!</v>
      </c>
      <c r="D38" s="193" t="e">
        <f>ActionPrioritization!D16</f>
        <v>#REF!</v>
      </c>
      <c r="E38" s="193" t="e">
        <f>ActionPrioritization!E16</f>
        <v>#REF!</v>
      </c>
      <c r="F38" s="193" t="str">
        <f>ActionPrioritization!F16</f>
        <v/>
      </c>
      <c r="G38" s="193" t="str">
        <f>ActionPrioritization!G16</f>
        <v/>
      </c>
      <c r="H38" s="193" t="str">
        <f>ActionPrioritization!H16</f>
        <v/>
      </c>
      <c r="I38" s="193">
        <f>ActionPrioritization!I16</f>
        <v>0</v>
      </c>
      <c r="J38" s="193">
        <f>ActionPrioritization!J16</f>
        <v>0</v>
      </c>
      <c r="K38" s="193">
        <f>ActionPrioritization!K16</f>
        <v>0</v>
      </c>
      <c r="L38" s="193">
        <f>ActionPrioritization!L16</f>
        <v>0</v>
      </c>
      <c r="M38" s="193" t="str">
        <f>ActionPrioritization!M16</f>
        <v/>
      </c>
      <c r="N38" s="193">
        <f>ActionPrioritization!N16</f>
        <v>0</v>
      </c>
      <c r="O38" s="193" t="e">
        <f>ActionPrioritization!O16</f>
        <v>#REF!</v>
      </c>
      <c r="P38" s="193" t="e">
        <f>ActionPrioritization!P16</f>
        <v>#REF!</v>
      </c>
      <c r="Q38" s="193" t="e">
        <f>ActionPrioritization!Q16</f>
        <v>#REF!</v>
      </c>
      <c r="R38" s="193" t="e">
        <f>ActionPrioritization!R16</f>
        <v>#REF!</v>
      </c>
      <c r="S38" s="193" t="str">
        <f>ActionPrioritization!S16</f>
        <v>Yes</v>
      </c>
      <c r="T38" s="193">
        <f>ActionPrioritization!T16</f>
        <v>0</v>
      </c>
      <c r="U38" s="193">
        <f>ActionPrioritization!U16</f>
        <v>0</v>
      </c>
      <c r="V38" s="193">
        <f>ActionPrioritization!V16</f>
        <v>0</v>
      </c>
      <c r="W38" s="193">
        <f>ActionPrioritization!W16</f>
        <v>0</v>
      </c>
      <c r="X38" s="193" t="str">
        <f>ActionPrioritization!X16</f>
        <v/>
      </c>
      <c r="Y38" s="168" t="s">
        <v>288</v>
      </c>
      <c r="Z38" s="168" t="s">
        <v>288</v>
      </c>
      <c r="AA38" s="168" t="s">
        <v>288</v>
      </c>
      <c r="AB38" s="168" t="s">
        <v>288</v>
      </c>
      <c r="AC38" s="168" t="s">
        <v>288</v>
      </c>
      <c r="AD38" s="168" t="s">
        <v>288</v>
      </c>
      <c r="AE38" s="168" t="s">
        <v>288</v>
      </c>
      <c r="AF38" s="168" t="s">
        <v>288</v>
      </c>
      <c r="AG38" s="168" t="s">
        <v>288</v>
      </c>
    </row>
    <row r="39" spans="1:33" ht="21" customHeight="1" x14ac:dyDescent="0.25">
      <c r="A39" s="162"/>
      <c r="B39" s="162"/>
      <c r="C39" s="561" t="e">
        <f>ActionPrioritization!C17</f>
        <v>#REF!</v>
      </c>
      <c r="D39" s="193" t="e">
        <f>ActionPrioritization!D17</f>
        <v>#REF!</v>
      </c>
      <c r="E39" s="193" t="e">
        <f>ActionPrioritization!E17</f>
        <v>#REF!</v>
      </c>
      <c r="F39" s="193" t="str">
        <f>ActionPrioritization!F17</f>
        <v/>
      </c>
      <c r="G39" s="193" t="str">
        <f>ActionPrioritization!G17</f>
        <v/>
      </c>
      <c r="H39" s="193" t="str">
        <f>ActionPrioritization!H17</f>
        <v/>
      </c>
      <c r="I39" s="193">
        <f>ActionPrioritization!I17</f>
        <v>0</v>
      </c>
      <c r="J39" s="193">
        <f>ActionPrioritization!J17</f>
        <v>0</v>
      </c>
      <c r="K39" s="193">
        <f>ActionPrioritization!K17</f>
        <v>0</v>
      </c>
      <c r="L39" s="193">
        <f>ActionPrioritization!L17</f>
        <v>0</v>
      </c>
      <c r="M39" s="193" t="str">
        <f>ActionPrioritization!M17</f>
        <v/>
      </c>
      <c r="N39" s="193">
        <f>ActionPrioritization!N17</f>
        <v>0</v>
      </c>
      <c r="O39" s="193" t="e">
        <f>ActionPrioritization!O17</f>
        <v>#REF!</v>
      </c>
      <c r="P39" s="193" t="e">
        <f>ActionPrioritization!P17</f>
        <v>#REF!</v>
      </c>
      <c r="Q39" s="193" t="e">
        <f>ActionPrioritization!Q17</f>
        <v>#REF!</v>
      </c>
      <c r="R39" s="193" t="e">
        <f>ActionPrioritization!R17</f>
        <v>#REF!</v>
      </c>
      <c r="S39" s="193" t="str">
        <f>ActionPrioritization!S17</f>
        <v>Yes</v>
      </c>
      <c r="T39" s="193">
        <f>ActionPrioritization!T17</f>
        <v>0</v>
      </c>
      <c r="U39" s="193">
        <f>ActionPrioritization!U17</f>
        <v>0</v>
      </c>
      <c r="V39" s="193">
        <f>ActionPrioritization!V17</f>
        <v>0</v>
      </c>
      <c r="W39" s="193">
        <f>ActionPrioritization!W17</f>
        <v>0</v>
      </c>
      <c r="X39" s="193" t="str">
        <f>ActionPrioritization!X17</f>
        <v/>
      </c>
      <c r="Y39" s="168" t="s">
        <v>288</v>
      </c>
      <c r="Z39" s="168" t="s">
        <v>288</v>
      </c>
      <c r="AA39" s="168" t="s">
        <v>288</v>
      </c>
      <c r="AB39" s="168" t="s">
        <v>288</v>
      </c>
      <c r="AC39" s="168" t="s">
        <v>288</v>
      </c>
      <c r="AD39" s="168" t="s">
        <v>288</v>
      </c>
      <c r="AE39" s="168" t="s">
        <v>288</v>
      </c>
      <c r="AF39" s="168" t="s">
        <v>288</v>
      </c>
      <c r="AG39" s="168" t="s">
        <v>288</v>
      </c>
    </row>
    <row r="40" spans="1:33" ht="21" customHeight="1" x14ac:dyDescent="0.25">
      <c r="A40" s="162"/>
      <c r="B40" s="162"/>
      <c r="C40" s="561" t="e">
        <f>ActionPrioritization!C18</f>
        <v>#REF!</v>
      </c>
      <c r="D40" s="193" t="e">
        <f>ActionPrioritization!D18</f>
        <v>#REF!</v>
      </c>
      <c r="E40" s="193" t="e">
        <f>ActionPrioritization!E18</f>
        <v>#REF!</v>
      </c>
      <c r="F40" s="193" t="str">
        <f>ActionPrioritization!F18</f>
        <v/>
      </c>
      <c r="G40" s="193" t="str">
        <f>ActionPrioritization!G18</f>
        <v/>
      </c>
      <c r="H40" s="193" t="str">
        <f>ActionPrioritization!H18</f>
        <v/>
      </c>
      <c r="I40" s="193">
        <f>ActionPrioritization!I18</f>
        <v>0</v>
      </c>
      <c r="J40" s="193">
        <f>ActionPrioritization!J18</f>
        <v>0</v>
      </c>
      <c r="K40" s="193">
        <f>ActionPrioritization!K18</f>
        <v>0</v>
      </c>
      <c r="L40" s="193">
        <f>ActionPrioritization!L18</f>
        <v>0</v>
      </c>
      <c r="M40" s="193" t="str">
        <f>ActionPrioritization!M18</f>
        <v/>
      </c>
      <c r="N40" s="193">
        <f>ActionPrioritization!N18</f>
        <v>0</v>
      </c>
      <c r="O40" s="193" t="e">
        <f>ActionPrioritization!O18</f>
        <v>#REF!</v>
      </c>
      <c r="P40" s="193" t="e">
        <f>ActionPrioritization!P18</f>
        <v>#REF!</v>
      </c>
      <c r="Q40" s="193" t="e">
        <f>ActionPrioritization!Q18</f>
        <v>#REF!</v>
      </c>
      <c r="R40" s="193" t="e">
        <f>ActionPrioritization!R18</f>
        <v>#REF!</v>
      </c>
      <c r="S40" s="193" t="str">
        <f>ActionPrioritization!S18</f>
        <v>Yes</v>
      </c>
      <c r="T40" s="193">
        <f>ActionPrioritization!T18</f>
        <v>0</v>
      </c>
      <c r="U40" s="193">
        <f>ActionPrioritization!U18</f>
        <v>0</v>
      </c>
      <c r="V40" s="193">
        <f>ActionPrioritization!V18</f>
        <v>0</v>
      </c>
      <c r="W40" s="193">
        <f>ActionPrioritization!W18</f>
        <v>0</v>
      </c>
      <c r="X40" s="193" t="str">
        <f>ActionPrioritization!X18</f>
        <v/>
      </c>
      <c r="Y40" s="168" t="s">
        <v>288</v>
      </c>
      <c r="Z40" s="168" t="s">
        <v>288</v>
      </c>
      <c r="AA40" s="168" t="s">
        <v>288</v>
      </c>
      <c r="AB40" s="168" t="s">
        <v>288</v>
      </c>
      <c r="AC40" s="168" t="s">
        <v>288</v>
      </c>
      <c r="AD40" s="168" t="s">
        <v>288</v>
      </c>
      <c r="AE40" s="168" t="s">
        <v>288</v>
      </c>
      <c r="AF40" s="168" t="s">
        <v>288</v>
      </c>
      <c r="AG40" s="168" t="s">
        <v>288</v>
      </c>
    </row>
    <row r="41" spans="1:33" ht="21" customHeight="1" x14ac:dyDescent="0.25">
      <c r="A41" s="162"/>
      <c r="B41" s="162"/>
      <c r="C41" s="561" t="e">
        <f>ActionPrioritization!C19</f>
        <v>#REF!</v>
      </c>
      <c r="D41" s="193" t="e">
        <f>ActionPrioritization!D19</f>
        <v>#REF!</v>
      </c>
      <c r="E41" s="193" t="e">
        <f>ActionPrioritization!E19</f>
        <v>#REF!</v>
      </c>
      <c r="F41" s="193" t="str">
        <f>ActionPrioritization!F19</f>
        <v/>
      </c>
      <c r="G41" s="193" t="str">
        <f>ActionPrioritization!G19</f>
        <v/>
      </c>
      <c r="H41" s="193" t="str">
        <f>ActionPrioritization!H19</f>
        <v/>
      </c>
      <c r="I41" s="193">
        <f>ActionPrioritization!I19</f>
        <v>0</v>
      </c>
      <c r="J41" s="193">
        <f>ActionPrioritization!J19</f>
        <v>0</v>
      </c>
      <c r="K41" s="193">
        <f>ActionPrioritization!K19</f>
        <v>0</v>
      </c>
      <c r="L41" s="193">
        <f>ActionPrioritization!L19</f>
        <v>0</v>
      </c>
      <c r="M41" s="193" t="str">
        <f>ActionPrioritization!M19</f>
        <v/>
      </c>
      <c r="N41" s="193">
        <f>ActionPrioritization!N19</f>
        <v>0</v>
      </c>
      <c r="O41" s="193" t="e">
        <f>ActionPrioritization!O19</f>
        <v>#REF!</v>
      </c>
      <c r="P41" s="193" t="e">
        <f>ActionPrioritization!P19</f>
        <v>#REF!</v>
      </c>
      <c r="Q41" s="193" t="e">
        <f>ActionPrioritization!Q19</f>
        <v>#REF!</v>
      </c>
      <c r="R41" s="193" t="e">
        <f>ActionPrioritization!R19</f>
        <v>#REF!</v>
      </c>
      <c r="S41" s="193" t="str">
        <f>ActionPrioritization!S19</f>
        <v>Yes</v>
      </c>
      <c r="T41" s="193">
        <f>ActionPrioritization!T19</f>
        <v>0</v>
      </c>
      <c r="U41" s="193">
        <f>ActionPrioritization!U19</f>
        <v>0</v>
      </c>
      <c r="V41" s="193">
        <f>ActionPrioritization!V19</f>
        <v>0</v>
      </c>
      <c r="W41" s="193">
        <f>ActionPrioritization!W19</f>
        <v>0</v>
      </c>
      <c r="X41" s="193" t="str">
        <f>ActionPrioritization!X19</f>
        <v/>
      </c>
      <c r="Y41" s="168" t="s">
        <v>288</v>
      </c>
      <c r="Z41" s="168" t="s">
        <v>288</v>
      </c>
      <c r="AA41" s="168" t="s">
        <v>288</v>
      </c>
      <c r="AB41" s="168" t="s">
        <v>288</v>
      </c>
      <c r="AC41" s="168" t="s">
        <v>288</v>
      </c>
      <c r="AD41" s="168" t="s">
        <v>288</v>
      </c>
      <c r="AE41" s="168" t="s">
        <v>288</v>
      </c>
      <c r="AF41" s="168" t="s">
        <v>288</v>
      </c>
      <c r="AG41" s="168" t="s">
        <v>288</v>
      </c>
    </row>
    <row r="42" spans="1:33" ht="21" customHeight="1" x14ac:dyDescent="0.25">
      <c r="A42" s="162"/>
      <c r="B42" s="162"/>
      <c r="C42" s="561" t="e">
        <f>ActionPrioritization!C20</f>
        <v>#REF!</v>
      </c>
      <c r="D42" s="193" t="e">
        <f>ActionPrioritization!D20</f>
        <v>#REF!</v>
      </c>
      <c r="E42" s="193" t="e">
        <f>ActionPrioritization!E20</f>
        <v>#REF!</v>
      </c>
      <c r="F42" s="193" t="str">
        <f>ActionPrioritization!F20</f>
        <v/>
      </c>
      <c r="G42" s="193" t="str">
        <f>ActionPrioritization!G20</f>
        <v/>
      </c>
      <c r="H42" s="193" t="str">
        <f>ActionPrioritization!H20</f>
        <v/>
      </c>
      <c r="I42" s="193">
        <f>ActionPrioritization!I20</f>
        <v>0</v>
      </c>
      <c r="J42" s="193">
        <f>ActionPrioritization!J20</f>
        <v>0</v>
      </c>
      <c r="K42" s="193">
        <f>ActionPrioritization!K20</f>
        <v>0</v>
      </c>
      <c r="L42" s="193">
        <f>ActionPrioritization!L20</f>
        <v>0</v>
      </c>
      <c r="M42" s="193" t="str">
        <f>ActionPrioritization!M20</f>
        <v/>
      </c>
      <c r="N42" s="193">
        <f>ActionPrioritization!N20</f>
        <v>0</v>
      </c>
      <c r="O42" s="193" t="e">
        <f>ActionPrioritization!O20</f>
        <v>#REF!</v>
      </c>
      <c r="P42" s="193" t="e">
        <f>ActionPrioritization!P20</f>
        <v>#REF!</v>
      </c>
      <c r="Q42" s="193" t="e">
        <f>ActionPrioritization!Q20</f>
        <v>#REF!</v>
      </c>
      <c r="R42" s="193" t="e">
        <f>ActionPrioritization!R20</f>
        <v>#REF!</v>
      </c>
      <c r="S42" s="193" t="str">
        <f>ActionPrioritization!S20</f>
        <v>Yes</v>
      </c>
      <c r="T42" s="193">
        <f>ActionPrioritization!T20</f>
        <v>0</v>
      </c>
      <c r="U42" s="193">
        <f>ActionPrioritization!U20</f>
        <v>0</v>
      </c>
      <c r="V42" s="193">
        <f>ActionPrioritization!V20</f>
        <v>0</v>
      </c>
      <c r="W42" s="193">
        <f>ActionPrioritization!W20</f>
        <v>0</v>
      </c>
      <c r="X42" s="193" t="str">
        <f>ActionPrioritization!X20</f>
        <v/>
      </c>
      <c r="Y42" s="168" t="s">
        <v>288</v>
      </c>
      <c r="Z42" s="168" t="s">
        <v>288</v>
      </c>
      <c r="AA42" s="168" t="s">
        <v>288</v>
      </c>
      <c r="AB42" s="168" t="s">
        <v>288</v>
      </c>
      <c r="AC42" s="168" t="s">
        <v>288</v>
      </c>
      <c r="AD42" s="168" t="s">
        <v>288</v>
      </c>
      <c r="AE42" s="168" t="s">
        <v>288</v>
      </c>
      <c r="AF42" s="168" t="s">
        <v>288</v>
      </c>
      <c r="AG42" s="168" t="s">
        <v>288</v>
      </c>
    </row>
    <row r="43" spans="1:33" ht="21" customHeight="1" x14ac:dyDescent="0.25">
      <c r="A43" s="162"/>
      <c r="B43" s="162"/>
      <c r="C43" s="561" t="e">
        <f>ActionPrioritization!C21</f>
        <v>#REF!</v>
      </c>
      <c r="D43" s="193" t="e">
        <f>ActionPrioritization!D21</f>
        <v>#REF!</v>
      </c>
      <c r="E43" s="193" t="e">
        <f>ActionPrioritization!E21</f>
        <v>#REF!</v>
      </c>
      <c r="F43" s="193" t="str">
        <f>ActionPrioritization!F21</f>
        <v/>
      </c>
      <c r="G43" s="193" t="str">
        <f>ActionPrioritization!G21</f>
        <v/>
      </c>
      <c r="H43" s="193" t="str">
        <f>ActionPrioritization!H21</f>
        <v/>
      </c>
      <c r="I43" s="193">
        <f>ActionPrioritization!I21</f>
        <v>0</v>
      </c>
      <c r="J43" s="193">
        <f>ActionPrioritization!J21</f>
        <v>0</v>
      </c>
      <c r="K43" s="193">
        <f>ActionPrioritization!K21</f>
        <v>0</v>
      </c>
      <c r="L43" s="193">
        <f>ActionPrioritization!L21</f>
        <v>0</v>
      </c>
      <c r="M43" s="193" t="str">
        <f>ActionPrioritization!M21</f>
        <v/>
      </c>
      <c r="N43" s="193">
        <f>ActionPrioritization!N21</f>
        <v>0</v>
      </c>
      <c r="O43" s="193" t="e">
        <f>ActionPrioritization!O21</f>
        <v>#REF!</v>
      </c>
      <c r="P43" s="193" t="e">
        <f>ActionPrioritization!P21</f>
        <v>#REF!</v>
      </c>
      <c r="Q43" s="193" t="e">
        <f>ActionPrioritization!Q21</f>
        <v>#REF!</v>
      </c>
      <c r="R43" s="193" t="e">
        <f>ActionPrioritization!R21</f>
        <v>#REF!</v>
      </c>
      <c r="S43" s="193" t="str">
        <f>ActionPrioritization!S21</f>
        <v>Yes</v>
      </c>
      <c r="T43" s="193">
        <f>ActionPrioritization!T21</f>
        <v>0</v>
      </c>
      <c r="U43" s="193">
        <f>ActionPrioritization!U21</f>
        <v>0</v>
      </c>
      <c r="V43" s="193">
        <f>ActionPrioritization!V21</f>
        <v>0</v>
      </c>
      <c r="W43" s="193">
        <f>ActionPrioritization!W21</f>
        <v>0</v>
      </c>
      <c r="X43" s="193" t="str">
        <f>ActionPrioritization!X21</f>
        <v/>
      </c>
      <c r="Y43" s="168" t="s">
        <v>288</v>
      </c>
      <c r="Z43" s="168" t="s">
        <v>288</v>
      </c>
      <c r="AA43" s="168" t="s">
        <v>288</v>
      </c>
      <c r="AB43" s="168" t="s">
        <v>288</v>
      </c>
      <c r="AC43" s="168" t="s">
        <v>288</v>
      </c>
      <c r="AD43" s="168" t="s">
        <v>288</v>
      </c>
      <c r="AE43" s="168" t="s">
        <v>288</v>
      </c>
      <c r="AF43" s="168" t="s">
        <v>288</v>
      </c>
      <c r="AG43" s="168" t="s">
        <v>288</v>
      </c>
    </row>
    <row r="44" spans="1:33" ht="21" customHeight="1" x14ac:dyDescent="0.25">
      <c r="A44" s="162"/>
      <c r="B44" s="162"/>
      <c r="C44" s="561" t="e">
        <f>ActionPrioritization!C22</f>
        <v>#REF!</v>
      </c>
      <c r="D44" s="193" t="e">
        <f>ActionPrioritization!D22</f>
        <v>#REF!</v>
      </c>
      <c r="E44" s="193" t="e">
        <f>ActionPrioritization!E22</f>
        <v>#REF!</v>
      </c>
      <c r="F44" s="193" t="str">
        <f>ActionPrioritization!F22</f>
        <v/>
      </c>
      <c r="G44" s="193" t="str">
        <f>ActionPrioritization!G22</f>
        <v/>
      </c>
      <c r="H44" s="193" t="str">
        <f>ActionPrioritization!H22</f>
        <v/>
      </c>
      <c r="I44" s="193">
        <f>ActionPrioritization!I22</f>
        <v>0</v>
      </c>
      <c r="J44" s="193">
        <f>ActionPrioritization!J22</f>
        <v>0</v>
      </c>
      <c r="K44" s="193">
        <f>ActionPrioritization!K22</f>
        <v>0</v>
      </c>
      <c r="L44" s="193">
        <f>ActionPrioritization!L22</f>
        <v>0</v>
      </c>
      <c r="M44" s="193" t="str">
        <f>ActionPrioritization!M22</f>
        <v/>
      </c>
      <c r="N44" s="193">
        <f>ActionPrioritization!N22</f>
        <v>0</v>
      </c>
      <c r="O44" s="193" t="e">
        <f>ActionPrioritization!O22</f>
        <v>#REF!</v>
      </c>
      <c r="P44" s="193" t="e">
        <f>ActionPrioritization!P22</f>
        <v>#REF!</v>
      </c>
      <c r="Q44" s="193" t="e">
        <f>ActionPrioritization!Q22</f>
        <v>#REF!</v>
      </c>
      <c r="R44" s="193" t="e">
        <f>ActionPrioritization!R22</f>
        <v>#REF!</v>
      </c>
      <c r="S44" s="193" t="str">
        <f>ActionPrioritization!S22</f>
        <v>Yes</v>
      </c>
      <c r="T44" s="193">
        <f>ActionPrioritization!T22</f>
        <v>0</v>
      </c>
      <c r="U44" s="193">
        <f>ActionPrioritization!U22</f>
        <v>0</v>
      </c>
      <c r="V44" s="193">
        <f>ActionPrioritization!V22</f>
        <v>0</v>
      </c>
      <c r="W44" s="193">
        <f>ActionPrioritization!W22</f>
        <v>0</v>
      </c>
      <c r="X44" s="193" t="str">
        <f>ActionPrioritization!X22</f>
        <v/>
      </c>
      <c r="Y44" s="168" t="s">
        <v>288</v>
      </c>
      <c r="Z44" s="168" t="s">
        <v>288</v>
      </c>
      <c r="AA44" s="168" t="s">
        <v>288</v>
      </c>
      <c r="AB44" s="168" t="s">
        <v>288</v>
      </c>
      <c r="AC44" s="168" t="s">
        <v>288</v>
      </c>
      <c r="AD44" s="168" t="s">
        <v>288</v>
      </c>
      <c r="AE44" s="168" t="s">
        <v>288</v>
      </c>
      <c r="AF44" s="168" t="s">
        <v>288</v>
      </c>
      <c r="AG44" s="168" t="s">
        <v>288</v>
      </c>
    </row>
    <row r="45" spans="1:33" ht="21" customHeight="1" x14ac:dyDescent="0.25">
      <c r="A45" s="162"/>
      <c r="B45" s="162"/>
      <c r="C45" s="561" t="e">
        <f>ActionPrioritization!C23</f>
        <v>#REF!</v>
      </c>
      <c r="D45" s="193" t="e">
        <f>ActionPrioritization!D23</f>
        <v>#REF!</v>
      </c>
      <c r="E45" s="193" t="e">
        <f>ActionPrioritization!E23</f>
        <v>#REF!</v>
      </c>
      <c r="F45" s="193" t="str">
        <f>ActionPrioritization!F23</f>
        <v/>
      </c>
      <c r="G45" s="193" t="str">
        <f>ActionPrioritization!G23</f>
        <v/>
      </c>
      <c r="H45" s="193" t="str">
        <f>ActionPrioritization!H23</f>
        <v/>
      </c>
      <c r="I45" s="193">
        <f>ActionPrioritization!I23</f>
        <v>0</v>
      </c>
      <c r="J45" s="193">
        <f>ActionPrioritization!J23</f>
        <v>0</v>
      </c>
      <c r="K45" s="193">
        <f>ActionPrioritization!K23</f>
        <v>0</v>
      </c>
      <c r="L45" s="193">
        <f>ActionPrioritization!L23</f>
        <v>0</v>
      </c>
      <c r="M45" s="193" t="str">
        <f>ActionPrioritization!M23</f>
        <v/>
      </c>
      <c r="N45" s="193">
        <f>ActionPrioritization!N23</f>
        <v>0</v>
      </c>
      <c r="O45" s="193" t="e">
        <f>ActionPrioritization!O23</f>
        <v>#REF!</v>
      </c>
      <c r="P45" s="193" t="e">
        <f>ActionPrioritization!P23</f>
        <v>#REF!</v>
      </c>
      <c r="Q45" s="193" t="e">
        <f>ActionPrioritization!Q23</f>
        <v>#REF!</v>
      </c>
      <c r="R45" s="193" t="e">
        <f>ActionPrioritization!R23</f>
        <v>#REF!</v>
      </c>
      <c r="S45" s="193" t="str">
        <f>ActionPrioritization!S23</f>
        <v>Yes</v>
      </c>
      <c r="T45" s="193">
        <f>ActionPrioritization!T23</f>
        <v>0</v>
      </c>
      <c r="U45" s="193">
        <f>ActionPrioritization!U23</f>
        <v>0</v>
      </c>
      <c r="V45" s="193">
        <f>ActionPrioritization!V23</f>
        <v>0</v>
      </c>
      <c r="W45" s="193">
        <f>ActionPrioritization!W23</f>
        <v>0</v>
      </c>
      <c r="X45" s="193" t="str">
        <f>ActionPrioritization!X23</f>
        <v/>
      </c>
      <c r="Y45" s="168" t="s">
        <v>288</v>
      </c>
      <c r="Z45" s="168" t="s">
        <v>288</v>
      </c>
      <c r="AA45" s="168" t="s">
        <v>288</v>
      </c>
      <c r="AB45" s="168" t="s">
        <v>288</v>
      </c>
      <c r="AC45" s="168" t="s">
        <v>288</v>
      </c>
      <c r="AD45" s="168" t="s">
        <v>288</v>
      </c>
      <c r="AE45" s="168" t="s">
        <v>288</v>
      </c>
      <c r="AF45" s="168" t="s">
        <v>288</v>
      </c>
      <c r="AG45" s="168" t="s">
        <v>288</v>
      </c>
    </row>
    <row r="46" spans="1:33" ht="21" customHeight="1" x14ac:dyDescent="0.25">
      <c r="A46" s="162"/>
      <c r="B46" s="162"/>
      <c r="C46" s="561" t="e">
        <f>ActionPrioritization!C24</f>
        <v>#REF!</v>
      </c>
      <c r="D46" s="193" t="e">
        <f>ActionPrioritization!D24</f>
        <v>#REF!</v>
      </c>
      <c r="E46" s="193" t="e">
        <f>ActionPrioritization!E24</f>
        <v>#REF!</v>
      </c>
      <c r="F46" s="193" t="str">
        <f>ActionPrioritization!F24</f>
        <v/>
      </c>
      <c r="G46" s="193" t="str">
        <f>ActionPrioritization!G24</f>
        <v/>
      </c>
      <c r="H46" s="193" t="str">
        <f>ActionPrioritization!H24</f>
        <v/>
      </c>
      <c r="I46" s="193">
        <f>ActionPrioritization!I24</f>
        <v>0</v>
      </c>
      <c r="J46" s="193">
        <f>ActionPrioritization!J24</f>
        <v>0</v>
      </c>
      <c r="K46" s="193">
        <f>ActionPrioritization!K24</f>
        <v>0</v>
      </c>
      <c r="L46" s="193">
        <f>ActionPrioritization!L24</f>
        <v>0</v>
      </c>
      <c r="M46" s="193" t="str">
        <f>ActionPrioritization!M24</f>
        <v/>
      </c>
      <c r="N46" s="193">
        <f>ActionPrioritization!N24</f>
        <v>0</v>
      </c>
      <c r="O46" s="193" t="e">
        <f>ActionPrioritization!O24</f>
        <v>#REF!</v>
      </c>
      <c r="P46" s="193" t="e">
        <f>ActionPrioritization!P24</f>
        <v>#REF!</v>
      </c>
      <c r="Q46" s="193" t="e">
        <f>ActionPrioritization!Q24</f>
        <v>#REF!</v>
      </c>
      <c r="R46" s="193" t="e">
        <f>ActionPrioritization!R24</f>
        <v>#REF!</v>
      </c>
      <c r="S46" s="193" t="str">
        <f>ActionPrioritization!S24</f>
        <v>Yes</v>
      </c>
      <c r="T46" s="193">
        <f>ActionPrioritization!T24</f>
        <v>0</v>
      </c>
      <c r="U46" s="193">
        <f>ActionPrioritization!U24</f>
        <v>0</v>
      </c>
      <c r="V46" s="193">
        <f>ActionPrioritization!V24</f>
        <v>0</v>
      </c>
      <c r="W46" s="193">
        <f>ActionPrioritization!W24</f>
        <v>0</v>
      </c>
      <c r="X46" s="193" t="str">
        <f>ActionPrioritization!X24</f>
        <v/>
      </c>
      <c r="Y46" s="168" t="s">
        <v>288</v>
      </c>
      <c r="Z46" s="168" t="s">
        <v>288</v>
      </c>
      <c r="AA46" s="168" t="s">
        <v>288</v>
      </c>
      <c r="AB46" s="168" t="s">
        <v>288</v>
      </c>
      <c r="AC46" s="168" t="s">
        <v>288</v>
      </c>
      <c r="AD46" s="168" t="s">
        <v>288</v>
      </c>
      <c r="AE46" s="168" t="s">
        <v>288</v>
      </c>
      <c r="AF46" s="168" t="s">
        <v>288</v>
      </c>
      <c r="AG46" s="168" t="s">
        <v>288</v>
      </c>
    </row>
    <row r="47" spans="1:33" ht="21" customHeight="1" x14ac:dyDescent="0.25">
      <c r="A47" s="162"/>
      <c r="B47" s="162"/>
      <c r="C47" s="561" t="e">
        <f>ActionPrioritization!C25</f>
        <v>#REF!</v>
      </c>
      <c r="D47" s="193" t="e">
        <f>ActionPrioritization!D25</f>
        <v>#REF!</v>
      </c>
      <c r="E47" s="193" t="e">
        <f>ActionPrioritization!E25</f>
        <v>#REF!</v>
      </c>
      <c r="F47" s="193" t="str">
        <f>ActionPrioritization!F25</f>
        <v/>
      </c>
      <c r="G47" s="193" t="str">
        <f>ActionPrioritization!G25</f>
        <v/>
      </c>
      <c r="H47" s="193" t="str">
        <f>ActionPrioritization!H25</f>
        <v/>
      </c>
      <c r="I47" s="193">
        <f>ActionPrioritization!I25</f>
        <v>0</v>
      </c>
      <c r="J47" s="193">
        <f>ActionPrioritization!J25</f>
        <v>0</v>
      </c>
      <c r="K47" s="193">
        <f>ActionPrioritization!K25</f>
        <v>0</v>
      </c>
      <c r="L47" s="193">
        <f>ActionPrioritization!L25</f>
        <v>0</v>
      </c>
      <c r="M47" s="193" t="str">
        <f>ActionPrioritization!M25</f>
        <v/>
      </c>
      <c r="N47" s="193">
        <f>ActionPrioritization!N25</f>
        <v>0</v>
      </c>
      <c r="O47" s="193" t="e">
        <f>ActionPrioritization!O25</f>
        <v>#REF!</v>
      </c>
      <c r="P47" s="193" t="e">
        <f>ActionPrioritization!P25</f>
        <v>#REF!</v>
      </c>
      <c r="Q47" s="193" t="e">
        <f>ActionPrioritization!Q25</f>
        <v>#REF!</v>
      </c>
      <c r="R47" s="193" t="e">
        <f>ActionPrioritization!R25</f>
        <v>#REF!</v>
      </c>
      <c r="S47" s="193" t="str">
        <f>ActionPrioritization!S25</f>
        <v>Yes</v>
      </c>
      <c r="T47" s="193">
        <f>ActionPrioritization!T25</f>
        <v>0</v>
      </c>
      <c r="U47" s="193">
        <f>ActionPrioritization!U25</f>
        <v>0</v>
      </c>
      <c r="V47" s="193">
        <f>ActionPrioritization!V25</f>
        <v>0</v>
      </c>
      <c r="W47" s="193">
        <f>ActionPrioritization!W25</f>
        <v>0</v>
      </c>
      <c r="X47" s="193" t="str">
        <f>ActionPrioritization!X25</f>
        <v/>
      </c>
      <c r="Y47" s="168" t="s">
        <v>288</v>
      </c>
      <c r="Z47" s="168" t="s">
        <v>288</v>
      </c>
      <c r="AA47" s="168" t="s">
        <v>288</v>
      </c>
      <c r="AB47" s="168" t="s">
        <v>288</v>
      </c>
      <c r="AC47" s="168" t="s">
        <v>288</v>
      </c>
      <c r="AD47" s="168" t="s">
        <v>288</v>
      </c>
      <c r="AE47" s="168" t="s">
        <v>288</v>
      </c>
      <c r="AF47" s="168" t="s">
        <v>288</v>
      </c>
      <c r="AG47" s="168" t="s">
        <v>288</v>
      </c>
    </row>
    <row r="48" spans="1:33" ht="21" customHeight="1" x14ac:dyDescent="0.25">
      <c r="A48" s="162"/>
      <c r="B48" s="162"/>
      <c r="C48" s="561" t="e">
        <f>ActionPrioritization!C26</f>
        <v>#REF!</v>
      </c>
      <c r="D48" s="193" t="e">
        <f>ActionPrioritization!D26</f>
        <v>#REF!</v>
      </c>
      <c r="E48" s="193" t="e">
        <f>ActionPrioritization!E26</f>
        <v>#REF!</v>
      </c>
      <c r="F48" s="193" t="str">
        <f>ActionPrioritization!F26</f>
        <v/>
      </c>
      <c r="G48" s="193" t="str">
        <f>ActionPrioritization!G26</f>
        <v/>
      </c>
      <c r="H48" s="193" t="str">
        <f>ActionPrioritization!H26</f>
        <v/>
      </c>
      <c r="I48" s="193">
        <f>ActionPrioritization!I26</f>
        <v>0</v>
      </c>
      <c r="J48" s="193">
        <f>ActionPrioritization!J26</f>
        <v>0</v>
      </c>
      <c r="K48" s="193">
        <f>ActionPrioritization!K26</f>
        <v>0</v>
      </c>
      <c r="L48" s="193">
        <f>ActionPrioritization!L26</f>
        <v>0</v>
      </c>
      <c r="M48" s="193" t="str">
        <f>ActionPrioritization!M26</f>
        <v/>
      </c>
      <c r="N48" s="193">
        <f>ActionPrioritization!N26</f>
        <v>0</v>
      </c>
      <c r="O48" s="193" t="e">
        <f>ActionPrioritization!O26</f>
        <v>#REF!</v>
      </c>
      <c r="P48" s="193" t="e">
        <f>ActionPrioritization!P26</f>
        <v>#REF!</v>
      </c>
      <c r="Q48" s="193" t="e">
        <f>ActionPrioritization!Q26</f>
        <v>#REF!</v>
      </c>
      <c r="R48" s="193" t="e">
        <f>ActionPrioritization!R26</f>
        <v>#REF!</v>
      </c>
      <c r="S48" s="193" t="str">
        <f>ActionPrioritization!S26</f>
        <v>Yes</v>
      </c>
      <c r="T48" s="193">
        <f>ActionPrioritization!T26</f>
        <v>0</v>
      </c>
      <c r="U48" s="193">
        <f>ActionPrioritization!U26</f>
        <v>0</v>
      </c>
      <c r="V48" s="193">
        <f>ActionPrioritization!V26</f>
        <v>0</v>
      </c>
      <c r="W48" s="193">
        <f>ActionPrioritization!W26</f>
        <v>0</v>
      </c>
      <c r="X48" s="193" t="str">
        <f>ActionPrioritization!X26</f>
        <v/>
      </c>
      <c r="Y48" s="168" t="s">
        <v>288</v>
      </c>
      <c r="Z48" s="168" t="s">
        <v>288</v>
      </c>
      <c r="AA48" s="168" t="s">
        <v>288</v>
      </c>
      <c r="AB48" s="168" t="s">
        <v>288</v>
      </c>
      <c r="AC48" s="168" t="s">
        <v>288</v>
      </c>
      <c r="AD48" s="168" t="s">
        <v>288</v>
      </c>
      <c r="AE48" s="168" t="s">
        <v>288</v>
      </c>
      <c r="AF48" s="168" t="s">
        <v>288</v>
      </c>
      <c r="AG48" s="168" t="s">
        <v>288</v>
      </c>
    </row>
    <row r="49" spans="1:33" ht="21" customHeight="1" x14ac:dyDescent="0.25">
      <c r="A49" s="162"/>
      <c r="B49" s="162"/>
      <c r="C49" s="561" t="e">
        <f>ActionPrioritization!C27</f>
        <v>#REF!</v>
      </c>
      <c r="D49" s="193" t="e">
        <f>ActionPrioritization!D27</f>
        <v>#REF!</v>
      </c>
      <c r="E49" s="193" t="e">
        <f>ActionPrioritization!E27</f>
        <v>#REF!</v>
      </c>
      <c r="F49" s="193" t="str">
        <f>ActionPrioritization!F27</f>
        <v/>
      </c>
      <c r="G49" s="193" t="str">
        <f>ActionPrioritization!G27</f>
        <v/>
      </c>
      <c r="H49" s="193" t="str">
        <f>ActionPrioritization!H27</f>
        <v/>
      </c>
      <c r="I49" s="193">
        <f>ActionPrioritization!I27</f>
        <v>0</v>
      </c>
      <c r="J49" s="193">
        <f>ActionPrioritization!J27</f>
        <v>0</v>
      </c>
      <c r="K49" s="193">
        <f>ActionPrioritization!K27</f>
        <v>0</v>
      </c>
      <c r="L49" s="193">
        <f>ActionPrioritization!L27</f>
        <v>0</v>
      </c>
      <c r="M49" s="193" t="str">
        <f>ActionPrioritization!M27</f>
        <v/>
      </c>
      <c r="N49" s="193">
        <f>ActionPrioritization!N27</f>
        <v>0</v>
      </c>
      <c r="O49" s="193" t="e">
        <f>ActionPrioritization!O27</f>
        <v>#REF!</v>
      </c>
      <c r="P49" s="193" t="e">
        <f>ActionPrioritization!P27</f>
        <v>#REF!</v>
      </c>
      <c r="Q49" s="193" t="e">
        <f>ActionPrioritization!Q27</f>
        <v>#REF!</v>
      </c>
      <c r="R49" s="193" t="e">
        <f>ActionPrioritization!R27</f>
        <v>#REF!</v>
      </c>
      <c r="S49" s="193" t="str">
        <f>ActionPrioritization!S27</f>
        <v>Yes</v>
      </c>
      <c r="T49" s="193">
        <f>ActionPrioritization!T27</f>
        <v>0</v>
      </c>
      <c r="U49" s="193">
        <f>ActionPrioritization!U27</f>
        <v>0</v>
      </c>
      <c r="V49" s="193">
        <f>ActionPrioritization!V27</f>
        <v>0</v>
      </c>
      <c r="W49" s="193">
        <f>ActionPrioritization!W27</f>
        <v>0</v>
      </c>
      <c r="X49" s="193" t="str">
        <f>ActionPrioritization!X27</f>
        <v/>
      </c>
      <c r="Y49" s="168" t="s">
        <v>288</v>
      </c>
      <c r="Z49" s="168" t="s">
        <v>288</v>
      </c>
      <c r="AA49" s="168" t="s">
        <v>288</v>
      </c>
      <c r="AB49" s="168" t="s">
        <v>288</v>
      </c>
      <c r="AC49" s="168" t="s">
        <v>288</v>
      </c>
      <c r="AD49" s="168" t="s">
        <v>288</v>
      </c>
      <c r="AE49" s="168" t="s">
        <v>288</v>
      </c>
      <c r="AF49" s="168" t="s">
        <v>288</v>
      </c>
      <c r="AG49" s="168" t="s">
        <v>288</v>
      </c>
    </row>
    <row r="50" spans="1:33" ht="21" customHeight="1" x14ac:dyDescent="0.25">
      <c r="A50" s="162"/>
      <c r="B50" s="162"/>
      <c r="C50" s="561" t="e">
        <f>ActionPrioritization!C28</f>
        <v>#REF!</v>
      </c>
      <c r="D50" s="193" t="e">
        <f>ActionPrioritization!D28</f>
        <v>#REF!</v>
      </c>
      <c r="E50" s="193" t="e">
        <f>ActionPrioritization!E28</f>
        <v>#REF!</v>
      </c>
      <c r="F50" s="193" t="str">
        <f>ActionPrioritization!F28</f>
        <v/>
      </c>
      <c r="G50" s="193" t="str">
        <f>ActionPrioritization!G28</f>
        <v/>
      </c>
      <c r="H50" s="193" t="str">
        <f>ActionPrioritization!H28</f>
        <v/>
      </c>
      <c r="I50" s="193">
        <f>ActionPrioritization!I28</f>
        <v>0</v>
      </c>
      <c r="J50" s="193">
        <f>ActionPrioritization!J28</f>
        <v>0</v>
      </c>
      <c r="K50" s="193">
        <f>ActionPrioritization!K28</f>
        <v>0</v>
      </c>
      <c r="L50" s="193">
        <f>ActionPrioritization!L28</f>
        <v>0</v>
      </c>
      <c r="M50" s="193" t="str">
        <f>ActionPrioritization!M28</f>
        <v/>
      </c>
      <c r="N50" s="193">
        <f>ActionPrioritization!N28</f>
        <v>0</v>
      </c>
      <c r="O50" s="193" t="e">
        <f>ActionPrioritization!O28</f>
        <v>#REF!</v>
      </c>
      <c r="P50" s="193" t="e">
        <f>ActionPrioritization!P28</f>
        <v>#REF!</v>
      </c>
      <c r="Q50" s="193" t="e">
        <f>ActionPrioritization!Q28</f>
        <v>#REF!</v>
      </c>
      <c r="R50" s="193" t="e">
        <f>ActionPrioritization!R28</f>
        <v>#REF!</v>
      </c>
      <c r="S50" s="193" t="str">
        <f>ActionPrioritization!S28</f>
        <v>Yes</v>
      </c>
      <c r="T50" s="193">
        <f>ActionPrioritization!T28</f>
        <v>0</v>
      </c>
      <c r="U50" s="193">
        <f>ActionPrioritization!U28</f>
        <v>0</v>
      </c>
      <c r="V50" s="193">
        <f>ActionPrioritization!V28</f>
        <v>0</v>
      </c>
      <c r="W50" s="193">
        <f>ActionPrioritization!W28</f>
        <v>0</v>
      </c>
      <c r="X50" s="193" t="str">
        <f>ActionPrioritization!X28</f>
        <v/>
      </c>
      <c r="Y50" s="168" t="s">
        <v>288</v>
      </c>
      <c r="Z50" s="168" t="s">
        <v>288</v>
      </c>
      <c r="AA50" s="168" t="s">
        <v>288</v>
      </c>
      <c r="AB50" s="168" t="s">
        <v>288</v>
      </c>
      <c r="AC50" s="168" t="s">
        <v>288</v>
      </c>
      <c r="AD50" s="168" t="s">
        <v>288</v>
      </c>
      <c r="AE50" s="168" t="s">
        <v>288</v>
      </c>
      <c r="AF50" s="168" t="s">
        <v>288</v>
      </c>
      <c r="AG50" s="168" t="s">
        <v>288</v>
      </c>
    </row>
    <row r="51" spans="1:33" ht="21" customHeight="1" x14ac:dyDescent="0.25">
      <c r="A51" s="162"/>
      <c r="B51" s="162"/>
      <c r="C51" s="561" t="e">
        <f>ActionPrioritization!C29</f>
        <v>#REF!</v>
      </c>
      <c r="D51" s="193" t="e">
        <f>ActionPrioritization!D29</f>
        <v>#REF!</v>
      </c>
      <c r="E51" s="193" t="e">
        <f>ActionPrioritization!E29</f>
        <v>#REF!</v>
      </c>
      <c r="F51" s="193" t="str">
        <f>ActionPrioritization!F29</f>
        <v/>
      </c>
      <c r="G51" s="193" t="str">
        <f>ActionPrioritization!G29</f>
        <v/>
      </c>
      <c r="H51" s="193" t="str">
        <f>ActionPrioritization!H29</f>
        <v/>
      </c>
      <c r="I51" s="193">
        <f>ActionPrioritization!I29</f>
        <v>0</v>
      </c>
      <c r="J51" s="193">
        <f>ActionPrioritization!J29</f>
        <v>0</v>
      </c>
      <c r="K51" s="193">
        <f>ActionPrioritization!K29</f>
        <v>0</v>
      </c>
      <c r="L51" s="193">
        <f>ActionPrioritization!L29</f>
        <v>0</v>
      </c>
      <c r="M51" s="193" t="str">
        <f>ActionPrioritization!M29</f>
        <v/>
      </c>
      <c r="N51" s="193">
        <f>ActionPrioritization!N29</f>
        <v>0</v>
      </c>
      <c r="O51" s="193" t="e">
        <f>ActionPrioritization!O29</f>
        <v>#REF!</v>
      </c>
      <c r="P51" s="193" t="e">
        <f>ActionPrioritization!P29</f>
        <v>#REF!</v>
      </c>
      <c r="Q51" s="193" t="e">
        <f>ActionPrioritization!Q29</f>
        <v>#REF!</v>
      </c>
      <c r="R51" s="193" t="e">
        <f>ActionPrioritization!R29</f>
        <v>#REF!</v>
      </c>
      <c r="S51" s="193" t="str">
        <f>ActionPrioritization!S29</f>
        <v>Yes</v>
      </c>
      <c r="T51" s="193">
        <f>ActionPrioritization!T29</f>
        <v>0</v>
      </c>
      <c r="U51" s="193">
        <f>ActionPrioritization!U29</f>
        <v>0</v>
      </c>
      <c r="V51" s="193">
        <f>ActionPrioritization!V29</f>
        <v>0</v>
      </c>
      <c r="W51" s="193">
        <f>ActionPrioritization!W29</f>
        <v>0</v>
      </c>
      <c r="X51" s="193" t="str">
        <f>ActionPrioritization!X29</f>
        <v/>
      </c>
      <c r="Y51" s="168" t="s">
        <v>288</v>
      </c>
      <c r="Z51" s="168" t="s">
        <v>288</v>
      </c>
      <c r="AA51" s="168" t="s">
        <v>288</v>
      </c>
      <c r="AB51" s="168" t="s">
        <v>288</v>
      </c>
      <c r="AC51" s="168" t="s">
        <v>288</v>
      </c>
      <c r="AD51" s="168" t="s">
        <v>288</v>
      </c>
      <c r="AE51" s="168" t="s">
        <v>288</v>
      </c>
      <c r="AF51" s="168" t="s">
        <v>288</v>
      </c>
      <c r="AG51" s="168" t="s">
        <v>288</v>
      </c>
    </row>
    <row r="52" spans="1:33" ht="21" customHeight="1" x14ac:dyDescent="0.25">
      <c r="A52" s="162"/>
      <c r="B52" s="162"/>
      <c r="C52" s="561" t="e">
        <f>ActionPrioritization!C30</f>
        <v>#REF!</v>
      </c>
      <c r="D52" s="193" t="e">
        <f>ActionPrioritization!D30</f>
        <v>#REF!</v>
      </c>
      <c r="E52" s="193" t="e">
        <f>ActionPrioritization!E30</f>
        <v>#REF!</v>
      </c>
      <c r="F52" s="193" t="str">
        <f>ActionPrioritization!F30</f>
        <v/>
      </c>
      <c r="G52" s="193" t="str">
        <f>ActionPrioritization!G30</f>
        <v/>
      </c>
      <c r="H52" s="193" t="str">
        <f>ActionPrioritization!H30</f>
        <v/>
      </c>
      <c r="I52" s="193">
        <f>ActionPrioritization!I30</f>
        <v>0</v>
      </c>
      <c r="J52" s="193">
        <f>ActionPrioritization!J30</f>
        <v>0</v>
      </c>
      <c r="K52" s="193">
        <f>ActionPrioritization!K30</f>
        <v>0</v>
      </c>
      <c r="L52" s="193">
        <f>ActionPrioritization!L30</f>
        <v>0</v>
      </c>
      <c r="M52" s="193" t="str">
        <f>ActionPrioritization!M30</f>
        <v/>
      </c>
      <c r="N52" s="193">
        <f>ActionPrioritization!N30</f>
        <v>0</v>
      </c>
      <c r="O52" s="193" t="e">
        <f>ActionPrioritization!O30</f>
        <v>#REF!</v>
      </c>
      <c r="P52" s="193" t="e">
        <f>ActionPrioritization!P30</f>
        <v>#REF!</v>
      </c>
      <c r="Q52" s="193" t="e">
        <f>ActionPrioritization!Q30</f>
        <v>#REF!</v>
      </c>
      <c r="R52" s="193" t="e">
        <f>ActionPrioritization!R30</f>
        <v>#REF!</v>
      </c>
      <c r="S52" s="193" t="str">
        <f>ActionPrioritization!S30</f>
        <v>Yes</v>
      </c>
      <c r="T52" s="193">
        <f>ActionPrioritization!T30</f>
        <v>0</v>
      </c>
      <c r="U52" s="193">
        <f>ActionPrioritization!U30</f>
        <v>0</v>
      </c>
      <c r="V52" s="193">
        <f>ActionPrioritization!V30</f>
        <v>0</v>
      </c>
      <c r="W52" s="193">
        <f>ActionPrioritization!W30</f>
        <v>0</v>
      </c>
      <c r="X52" s="193" t="str">
        <f>ActionPrioritization!X30</f>
        <v/>
      </c>
      <c r="Y52" s="168" t="s">
        <v>288</v>
      </c>
      <c r="Z52" s="168" t="s">
        <v>288</v>
      </c>
      <c r="AA52" s="168" t="s">
        <v>288</v>
      </c>
      <c r="AB52" s="168" t="s">
        <v>288</v>
      </c>
      <c r="AC52" s="168" t="s">
        <v>288</v>
      </c>
      <c r="AD52" s="168" t="s">
        <v>288</v>
      </c>
      <c r="AE52" s="168" t="s">
        <v>288</v>
      </c>
      <c r="AF52" s="168" t="s">
        <v>288</v>
      </c>
      <c r="AG52" s="168" t="s">
        <v>288</v>
      </c>
    </row>
    <row r="53" spans="1:33" ht="21" customHeight="1" x14ac:dyDescent="0.25">
      <c r="A53" s="162"/>
      <c r="B53" s="162"/>
      <c r="C53" s="561" t="e">
        <f>ActionPrioritization!C31</f>
        <v>#REF!</v>
      </c>
      <c r="D53" s="193" t="e">
        <f>ActionPrioritization!D31</f>
        <v>#REF!</v>
      </c>
      <c r="E53" s="193" t="e">
        <f>ActionPrioritization!E31</f>
        <v>#REF!</v>
      </c>
      <c r="F53" s="193" t="str">
        <f>ActionPrioritization!F31</f>
        <v/>
      </c>
      <c r="G53" s="193" t="str">
        <f>ActionPrioritization!G31</f>
        <v/>
      </c>
      <c r="H53" s="193" t="str">
        <f>ActionPrioritization!H31</f>
        <v/>
      </c>
      <c r="I53" s="193">
        <f>ActionPrioritization!I31</f>
        <v>0</v>
      </c>
      <c r="J53" s="193">
        <f>ActionPrioritization!J31</f>
        <v>0</v>
      </c>
      <c r="K53" s="193">
        <f>ActionPrioritization!K31</f>
        <v>0</v>
      </c>
      <c r="L53" s="193">
        <f>ActionPrioritization!L31</f>
        <v>0</v>
      </c>
      <c r="M53" s="193" t="str">
        <f>ActionPrioritization!M31</f>
        <v/>
      </c>
      <c r="N53" s="193">
        <f>ActionPrioritization!N31</f>
        <v>0</v>
      </c>
      <c r="O53" s="193" t="e">
        <f>ActionPrioritization!O31</f>
        <v>#REF!</v>
      </c>
      <c r="P53" s="193" t="e">
        <f>ActionPrioritization!P31</f>
        <v>#REF!</v>
      </c>
      <c r="Q53" s="193" t="e">
        <f>ActionPrioritization!Q31</f>
        <v>#REF!</v>
      </c>
      <c r="R53" s="193" t="e">
        <f>ActionPrioritization!R31</f>
        <v>#REF!</v>
      </c>
      <c r="S53" s="193" t="str">
        <f>ActionPrioritization!S31</f>
        <v>Yes</v>
      </c>
      <c r="T53" s="193">
        <f>ActionPrioritization!T31</f>
        <v>0</v>
      </c>
      <c r="U53" s="193">
        <f>ActionPrioritization!U31</f>
        <v>0</v>
      </c>
      <c r="V53" s="193">
        <f>ActionPrioritization!V31</f>
        <v>0</v>
      </c>
      <c r="W53" s="193">
        <f>ActionPrioritization!W31</f>
        <v>0</v>
      </c>
      <c r="X53" s="193" t="str">
        <f>ActionPrioritization!X31</f>
        <v/>
      </c>
      <c r="Y53" s="168" t="s">
        <v>288</v>
      </c>
      <c r="Z53" s="168" t="s">
        <v>288</v>
      </c>
      <c r="AA53" s="168" t="s">
        <v>288</v>
      </c>
      <c r="AB53" s="168" t="s">
        <v>288</v>
      </c>
      <c r="AC53" s="168" t="s">
        <v>288</v>
      </c>
      <c r="AD53" s="168" t="s">
        <v>288</v>
      </c>
      <c r="AE53" s="168" t="s">
        <v>288</v>
      </c>
      <c r="AF53" s="168" t="s">
        <v>288</v>
      </c>
      <c r="AG53" s="168" t="s">
        <v>288</v>
      </c>
    </row>
    <row r="54" spans="1:33" ht="21" customHeight="1" x14ac:dyDescent="0.25">
      <c r="A54" s="162"/>
      <c r="B54" s="162"/>
      <c r="C54" s="561" t="e">
        <f>ActionPrioritization!C32</f>
        <v>#REF!</v>
      </c>
      <c r="D54" s="193" t="e">
        <f>ActionPrioritization!D32</f>
        <v>#REF!</v>
      </c>
      <c r="E54" s="193" t="e">
        <f>ActionPrioritization!E32</f>
        <v>#REF!</v>
      </c>
      <c r="F54" s="193" t="str">
        <f>ActionPrioritization!F32</f>
        <v/>
      </c>
      <c r="G54" s="193" t="str">
        <f>ActionPrioritization!G32</f>
        <v/>
      </c>
      <c r="H54" s="193" t="str">
        <f>ActionPrioritization!H32</f>
        <v/>
      </c>
      <c r="I54" s="193">
        <f>ActionPrioritization!I32</f>
        <v>0</v>
      </c>
      <c r="J54" s="193">
        <f>ActionPrioritization!J32</f>
        <v>0</v>
      </c>
      <c r="K54" s="193">
        <f>ActionPrioritization!K32</f>
        <v>0</v>
      </c>
      <c r="L54" s="193">
        <f>ActionPrioritization!L32</f>
        <v>0</v>
      </c>
      <c r="M54" s="193" t="str">
        <f>ActionPrioritization!M32</f>
        <v/>
      </c>
      <c r="N54" s="193">
        <f>ActionPrioritization!N32</f>
        <v>0</v>
      </c>
      <c r="O54" s="193" t="e">
        <f>ActionPrioritization!O32</f>
        <v>#REF!</v>
      </c>
      <c r="P54" s="193" t="e">
        <f>ActionPrioritization!P32</f>
        <v>#REF!</v>
      </c>
      <c r="Q54" s="193" t="e">
        <f>ActionPrioritization!Q32</f>
        <v>#REF!</v>
      </c>
      <c r="R54" s="193" t="e">
        <f>ActionPrioritization!R32</f>
        <v>#REF!</v>
      </c>
      <c r="S54" s="193" t="str">
        <f>ActionPrioritization!S32</f>
        <v>Yes</v>
      </c>
      <c r="T54" s="193">
        <f>ActionPrioritization!T32</f>
        <v>0</v>
      </c>
      <c r="U54" s="193">
        <f>ActionPrioritization!U32</f>
        <v>0</v>
      </c>
      <c r="V54" s="193">
        <f>ActionPrioritization!V32</f>
        <v>0</v>
      </c>
      <c r="W54" s="193">
        <f>ActionPrioritization!W32</f>
        <v>0</v>
      </c>
      <c r="X54" s="193" t="str">
        <f>ActionPrioritization!X32</f>
        <v/>
      </c>
      <c r="Y54" s="168" t="s">
        <v>288</v>
      </c>
      <c r="Z54" s="168" t="s">
        <v>288</v>
      </c>
      <c r="AA54" s="168" t="s">
        <v>288</v>
      </c>
      <c r="AB54" s="168" t="s">
        <v>288</v>
      </c>
      <c r="AC54" s="168" t="s">
        <v>288</v>
      </c>
      <c r="AD54" s="168" t="s">
        <v>288</v>
      </c>
      <c r="AE54" s="168" t="s">
        <v>288</v>
      </c>
      <c r="AF54" s="168" t="s">
        <v>288</v>
      </c>
      <c r="AG54" s="168" t="s">
        <v>288</v>
      </c>
    </row>
    <row r="55" spans="1:33" ht="21" customHeight="1" x14ac:dyDescent="0.25">
      <c r="A55" s="162"/>
      <c r="B55" s="162"/>
      <c r="C55" s="561" t="e">
        <f>ActionPrioritization!C33</f>
        <v>#REF!</v>
      </c>
      <c r="D55" s="193" t="e">
        <f>ActionPrioritization!D33</f>
        <v>#REF!</v>
      </c>
      <c r="E55" s="193" t="e">
        <f>ActionPrioritization!E33</f>
        <v>#REF!</v>
      </c>
      <c r="F55" s="193" t="str">
        <f>ActionPrioritization!F33</f>
        <v/>
      </c>
      <c r="G55" s="193" t="str">
        <f>ActionPrioritization!G33</f>
        <v/>
      </c>
      <c r="H55" s="193" t="str">
        <f>ActionPrioritization!H33</f>
        <v/>
      </c>
      <c r="I55" s="193">
        <f>ActionPrioritization!I33</f>
        <v>0</v>
      </c>
      <c r="J55" s="193">
        <f>ActionPrioritization!J33</f>
        <v>0</v>
      </c>
      <c r="K55" s="193">
        <f>ActionPrioritization!K33</f>
        <v>0</v>
      </c>
      <c r="L55" s="193">
        <f>ActionPrioritization!L33</f>
        <v>0</v>
      </c>
      <c r="M55" s="193" t="str">
        <f>ActionPrioritization!M33</f>
        <v/>
      </c>
      <c r="N55" s="193">
        <f>ActionPrioritization!N33</f>
        <v>0</v>
      </c>
      <c r="O55" s="193" t="e">
        <f>ActionPrioritization!O33</f>
        <v>#REF!</v>
      </c>
      <c r="P55" s="193" t="e">
        <f>ActionPrioritization!P33</f>
        <v>#REF!</v>
      </c>
      <c r="Q55" s="193" t="e">
        <f>ActionPrioritization!Q33</f>
        <v>#REF!</v>
      </c>
      <c r="R55" s="193" t="e">
        <f>ActionPrioritization!R33</f>
        <v>#REF!</v>
      </c>
      <c r="S55" s="193" t="str">
        <f>ActionPrioritization!S33</f>
        <v>Yes</v>
      </c>
      <c r="T55" s="193">
        <f>ActionPrioritization!T33</f>
        <v>0</v>
      </c>
      <c r="U55" s="193">
        <f>ActionPrioritization!U33</f>
        <v>0</v>
      </c>
      <c r="V55" s="193">
        <f>ActionPrioritization!V33</f>
        <v>0</v>
      </c>
      <c r="W55" s="193">
        <f>ActionPrioritization!W33</f>
        <v>0</v>
      </c>
      <c r="X55" s="193" t="str">
        <f>ActionPrioritization!X33</f>
        <v/>
      </c>
      <c r="Y55" s="168" t="s">
        <v>288</v>
      </c>
      <c r="Z55" s="168" t="s">
        <v>288</v>
      </c>
      <c r="AA55" s="168" t="s">
        <v>288</v>
      </c>
      <c r="AB55" s="168" t="s">
        <v>288</v>
      </c>
      <c r="AC55" s="168" t="s">
        <v>288</v>
      </c>
      <c r="AD55" s="168" t="s">
        <v>288</v>
      </c>
      <c r="AE55" s="168" t="s">
        <v>288</v>
      </c>
      <c r="AF55" s="168" t="s">
        <v>288</v>
      </c>
      <c r="AG55" s="168" t="s">
        <v>288</v>
      </c>
    </row>
    <row r="56" spans="1:33" ht="21" customHeight="1" x14ac:dyDescent="0.25">
      <c r="A56" s="162"/>
      <c r="B56" s="162"/>
      <c r="C56" s="561" t="e">
        <f>ActionPrioritization!C34</f>
        <v>#REF!</v>
      </c>
      <c r="D56" s="193" t="e">
        <f>ActionPrioritization!D34</f>
        <v>#REF!</v>
      </c>
      <c r="E56" s="193" t="e">
        <f>ActionPrioritization!E34</f>
        <v>#REF!</v>
      </c>
      <c r="F56" s="193" t="str">
        <f>ActionPrioritization!F34</f>
        <v/>
      </c>
      <c r="G56" s="193" t="str">
        <f>ActionPrioritization!G34</f>
        <v/>
      </c>
      <c r="H56" s="193" t="str">
        <f>ActionPrioritization!H34</f>
        <v/>
      </c>
      <c r="I56" s="193">
        <f>ActionPrioritization!I34</f>
        <v>0</v>
      </c>
      <c r="J56" s="193">
        <f>ActionPrioritization!J34</f>
        <v>0</v>
      </c>
      <c r="K56" s="193">
        <f>ActionPrioritization!K34</f>
        <v>0</v>
      </c>
      <c r="L56" s="193">
        <f>ActionPrioritization!L34</f>
        <v>0</v>
      </c>
      <c r="M56" s="193" t="str">
        <f>ActionPrioritization!M34</f>
        <v/>
      </c>
      <c r="N56" s="193">
        <f>ActionPrioritization!N34</f>
        <v>0</v>
      </c>
      <c r="O56" s="193" t="e">
        <f>ActionPrioritization!O34</f>
        <v>#REF!</v>
      </c>
      <c r="P56" s="193" t="e">
        <f>ActionPrioritization!P34</f>
        <v>#REF!</v>
      </c>
      <c r="Q56" s="193" t="e">
        <f>ActionPrioritization!Q34</f>
        <v>#REF!</v>
      </c>
      <c r="R56" s="193" t="e">
        <f>ActionPrioritization!R34</f>
        <v>#REF!</v>
      </c>
      <c r="S56" s="193" t="str">
        <f>ActionPrioritization!S34</f>
        <v>Yes</v>
      </c>
      <c r="T56" s="193">
        <f>ActionPrioritization!T34</f>
        <v>0</v>
      </c>
      <c r="U56" s="193">
        <f>ActionPrioritization!U34</f>
        <v>0</v>
      </c>
      <c r="V56" s="193">
        <f>ActionPrioritization!V34</f>
        <v>0</v>
      </c>
      <c r="W56" s="193">
        <f>ActionPrioritization!W34</f>
        <v>0</v>
      </c>
      <c r="X56" s="193" t="str">
        <f>ActionPrioritization!X34</f>
        <v/>
      </c>
      <c r="Y56" s="168" t="s">
        <v>288</v>
      </c>
      <c r="Z56" s="168" t="s">
        <v>288</v>
      </c>
      <c r="AA56" s="168" t="s">
        <v>288</v>
      </c>
      <c r="AB56" s="168" t="s">
        <v>288</v>
      </c>
      <c r="AC56" s="168" t="s">
        <v>288</v>
      </c>
      <c r="AD56" s="168" t="s">
        <v>288</v>
      </c>
      <c r="AE56" s="168" t="s">
        <v>288</v>
      </c>
      <c r="AF56" s="168" t="s">
        <v>288</v>
      </c>
      <c r="AG56" s="168" t="s">
        <v>288</v>
      </c>
    </row>
    <row r="57" spans="1:33" ht="21" customHeight="1" x14ac:dyDescent="0.25">
      <c r="A57" s="162"/>
      <c r="B57" s="162"/>
      <c r="C57" s="561" t="e">
        <f>ActionPrioritization!C35</f>
        <v>#REF!</v>
      </c>
      <c r="D57" s="193" t="e">
        <f>ActionPrioritization!D35</f>
        <v>#REF!</v>
      </c>
      <c r="E57" s="193" t="e">
        <f>ActionPrioritization!E35</f>
        <v>#REF!</v>
      </c>
      <c r="F57" s="193" t="str">
        <f>ActionPrioritization!F35</f>
        <v/>
      </c>
      <c r="G57" s="193" t="str">
        <f>ActionPrioritization!G35</f>
        <v/>
      </c>
      <c r="H57" s="193" t="str">
        <f>ActionPrioritization!H35</f>
        <v/>
      </c>
      <c r="I57" s="193">
        <f>ActionPrioritization!I35</f>
        <v>0</v>
      </c>
      <c r="J57" s="193">
        <f>ActionPrioritization!J35</f>
        <v>0</v>
      </c>
      <c r="K57" s="193">
        <f>ActionPrioritization!K35</f>
        <v>0</v>
      </c>
      <c r="L57" s="193">
        <f>ActionPrioritization!L35</f>
        <v>0</v>
      </c>
      <c r="M57" s="193" t="str">
        <f>ActionPrioritization!M35</f>
        <v/>
      </c>
      <c r="N57" s="193">
        <f>ActionPrioritization!N35</f>
        <v>0</v>
      </c>
      <c r="O57" s="193" t="e">
        <f>ActionPrioritization!O35</f>
        <v>#REF!</v>
      </c>
      <c r="P57" s="193" t="e">
        <f>ActionPrioritization!P35</f>
        <v>#REF!</v>
      </c>
      <c r="Q57" s="193" t="e">
        <f>ActionPrioritization!Q35</f>
        <v>#REF!</v>
      </c>
      <c r="R57" s="193" t="e">
        <f>ActionPrioritization!R35</f>
        <v>#REF!</v>
      </c>
      <c r="S57" s="193" t="str">
        <f>ActionPrioritization!S35</f>
        <v>Yes</v>
      </c>
      <c r="T57" s="193">
        <f>ActionPrioritization!T35</f>
        <v>0</v>
      </c>
      <c r="U57" s="193">
        <f>ActionPrioritization!U35</f>
        <v>0</v>
      </c>
      <c r="V57" s="193">
        <f>ActionPrioritization!V35</f>
        <v>0</v>
      </c>
      <c r="W57" s="193">
        <f>ActionPrioritization!W35</f>
        <v>0</v>
      </c>
      <c r="X57" s="193" t="str">
        <f>ActionPrioritization!X35</f>
        <v/>
      </c>
      <c r="Y57" s="168" t="s">
        <v>288</v>
      </c>
      <c r="Z57" s="168" t="s">
        <v>288</v>
      </c>
      <c r="AA57" s="168" t="s">
        <v>288</v>
      </c>
      <c r="AB57" s="168" t="s">
        <v>288</v>
      </c>
      <c r="AC57" s="168" t="s">
        <v>288</v>
      </c>
      <c r="AD57" s="168" t="s">
        <v>288</v>
      </c>
      <c r="AE57" s="168" t="s">
        <v>288</v>
      </c>
      <c r="AF57" s="168" t="s">
        <v>288</v>
      </c>
      <c r="AG57" s="168" t="s">
        <v>288</v>
      </c>
    </row>
    <row r="58" spans="1:33" ht="21" customHeight="1" x14ac:dyDescent="0.25">
      <c r="A58" s="162"/>
      <c r="B58" s="162"/>
      <c r="C58" s="561" t="e">
        <f>ActionPrioritization!C36</f>
        <v>#REF!</v>
      </c>
      <c r="D58" s="193" t="e">
        <f>ActionPrioritization!D36</f>
        <v>#REF!</v>
      </c>
      <c r="E58" s="193" t="e">
        <f>ActionPrioritization!E36</f>
        <v>#REF!</v>
      </c>
      <c r="F58" s="193" t="str">
        <f>ActionPrioritization!F36</f>
        <v/>
      </c>
      <c r="G58" s="193" t="str">
        <f>ActionPrioritization!G36</f>
        <v/>
      </c>
      <c r="H58" s="193" t="str">
        <f>ActionPrioritization!H36</f>
        <v/>
      </c>
      <c r="I58" s="193">
        <f>ActionPrioritization!I36</f>
        <v>0</v>
      </c>
      <c r="J58" s="193">
        <f>ActionPrioritization!J36</f>
        <v>0</v>
      </c>
      <c r="K58" s="193">
        <f>ActionPrioritization!K36</f>
        <v>0</v>
      </c>
      <c r="L58" s="193">
        <f>ActionPrioritization!L36</f>
        <v>0</v>
      </c>
      <c r="M58" s="193" t="str">
        <f>ActionPrioritization!M36</f>
        <v/>
      </c>
      <c r="N58" s="193">
        <f>ActionPrioritization!N36</f>
        <v>0</v>
      </c>
      <c r="O58" s="193" t="e">
        <f>ActionPrioritization!O36</f>
        <v>#REF!</v>
      </c>
      <c r="P58" s="193" t="e">
        <f>ActionPrioritization!P36</f>
        <v>#REF!</v>
      </c>
      <c r="Q58" s="193" t="e">
        <f>ActionPrioritization!Q36</f>
        <v>#REF!</v>
      </c>
      <c r="R58" s="193" t="e">
        <f>ActionPrioritization!R36</f>
        <v>#REF!</v>
      </c>
      <c r="S58" s="193" t="str">
        <f>ActionPrioritization!S36</f>
        <v>Yes</v>
      </c>
      <c r="T58" s="193">
        <f>ActionPrioritization!T36</f>
        <v>0</v>
      </c>
      <c r="U58" s="193">
        <f>ActionPrioritization!U36</f>
        <v>0</v>
      </c>
      <c r="V58" s="193">
        <f>ActionPrioritization!V36</f>
        <v>0</v>
      </c>
      <c r="W58" s="193">
        <f>ActionPrioritization!W36</f>
        <v>0</v>
      </c>
      <c r="X58" s="193" t="str">
        <f>ActionPrioritization!X36</f>
        <v/>
      </c>
      <c r="Y58" s="168" t="s">
        <v>288</v>
      </c>
      <c r="Z58" s="168" t="s">
        <v>288</v>
      </c>
      <c r="AA58" s="168" t="s">
        <v>288</v>
      </c>
      <c r="AB58" s="168" t="s">
        <v>288</v>
      </c>
      <c r="AC58" s="168" t="s">
        <v>288</v>
      </c>
      <c r="AD58" s="168" t="s">
        <v>288</v>
      </c>
      <c r="AE58" s="168" t="s">
        <v>288</v>
      </c>
      <c r="AF58" s="168" t="s">
        <v>288</v>
      </c>
      <c r="AG58" s="168" t="s">
        <v>288</v>
      </c>
    </row>
    <row r="59" spans="1:33" ht="21" customHeight="1" x14ac:dyDescent="0.25">
      <c r="A59" s="162"/>
      <c r="B59" s="162"/>
      <c r="C59" s="561" t="e">
        <f>ActionPrioritization!C37</f>
        <v>#REF!</v>
      </c>
      <c r="D59" s="193" t="e">
        <f>ActionPrioritization!D37</f>
        <v>#REF!</v>
      </c>
      <c r="E59" s="193" t="e">
        <f>ActionPrioritization!E37</f>
        <v>#REF!</v>
      </c>
      <c r="F59" s="193" t="str">
        <f>ActionPrioritization!F37</f>
        <v/>
      </c>
      <c r="G59" s="193" t="str">
        <f>ActionPrioritization!G37</f>
        <v/>
      </c>
      <c r="H59" s="193" t="str">
        <f>ActionPrioritization!H37</f>
        <v/>
      </c>
      <c r="I59" s="193">
        <f>ActionPrioritization!I37</f>
        <v>0</v>
      </c>
      <c r="J59" s="193">
        <f>ActionPrioritization!J37</f>
        <v>0</v>
      </c>
      <c r="K59" s="193">
        <f>ActionPrioritization!K37</f>
        <v>0</v>
      </c>
      <c r="L59" s="193">
        <f>ActionPrioritization!L37</f>
        <v>0</v>
      </c>
      <c r="M59" s="193" t="str">
        <f>ActionPrioritization!M37</f>
        <v/>
      </c>
      <c r="N59" s="193">
        <f>ActionPrioritization!N37</f>
        <v>0</v>
      </c>
      <c r="O59" s="193" t="e">
        <f>ActionPrioritization!O37</f>
        <v>#REF!</v>
      </c>
      <c r="P59" s="193" t="e">
        <f>ActionPrioritization!P37</f>
        <v>#REF!</v>
      </c>
      <c r="Q59" s="193" t="e">
        <f>ActionPrioritization!Q37</f>
        <v>#REF!</v>
      </c>
      <c r="R59" s="193" t="e">
        <f>ActionPrioritization!R37</f>
        <v>#REF!</v>
      </c>
      <c r="S59" s="193" t="str">
        <f>ActionPrioritization!S37</f>
        <v>Yes</v>
      </c>
      <c r="T59" s="193">
        <f>ActionPrioritization!T37</f>
        <v>0</v>
      </c>
      <c r="U59" s="193">
        <f>ActionPrioritization!U37</f>
        <v>0</v>
      </c>
      <c r="V59" s="193">
        <f>ActionPrioritization!V37</f>
        <v>0</v>
      </c>
      <c r="W59" s="193">
        <f>ActionPrioritization!W37</f>
        <v>0</v>
      </c>
      <c r="X59" s="193" t="str">
        <f>ActionPrioritization!X37</f>
        <v/>
      </c>
      <c r="Y59" s="168" t="s">
        <v>288</v>
      </c>
      <c r="Z59" s="168" t="s">
        <v>288</v>
      </c>
      <c r="AA59" s="168" t="s">
        <v>288</v>
      </c>
      <c r="AB59" s="168" t="s">
        <v>288</v>
      </c>
      <c r="AC59" s="168" t="s">
        <v>288</v>
      </c>
      <c r="AD59" s="168" t="s">
        <v>288</v>
      </c>
      <c r="AE59" s="168" t="s">
        <v>288</v>
      </c>
      <c r="AF59" s="168" t="s">
        <v>288</v>
      </c>
      <c r="AG59" s="168" t="s">
        <v>288</v>
      </c>
    </row>
    <row r="60" spans="1:33" ht="21" customHeight="1" x14ac:dyDescent="0.25">
      <c r="A60" s="162"/>
      <c r="B60" s="162"/>
      <c r="C60" s="561" t="e">
        <f>ActionPrioritization!C38</f>
        <v>#REF!</v>
      </c>
      <c r="D60" s="193" t="e">
        <f>ActionPrioritization!D38</f>
        <v>#REF!</v>
      </c>
      <c r="E60" s="193" t="e">
        <f>ActionPrioritization!E38</f>
        <v>#REF!</v>
      </c>
      <c r="F60" s="193" t="str">
        <f>ActionPrioritization!F38</f>
        <v/>
      </c>
      <c r="G60" s="193" t="str">
        <f>ActionPrioritization!G38</f>
        <v/>
      </c>
      <c r="H60" s="193" t="str">
        <f>ActionPrioritization!H38</f>
        <v/>
      </c>
      <c r="I60" s="193">
        <f>ActionPrioritization!I38</f>
        <v>0</v>
      </c>
      <c r="J60" s="193">
        <f>ActionPrioritization!J38</f>
        <v>0</v>
      </c>
      <c r="K60" s="193">
        <f>ActionPrioritization!K38</f>
        <v>0</v>
      </c>
      <c r="L60" s="193">
        <f>ActionPrioritization!L38</f>
        <v>0</v>
      </c>
      <c r="M60" s="193" t="str">
        <f>ActionPrioritization!M38</f>
        <v/>
      </c>
      <c r="N60" s="193">
        <f>ActionPrioritization!N38</f>
        <v>0</v>
      </c>
      <c r="O60" s="193" t="e">
        <f>ActionPrioritization!O38</f>
        <v>#REF!</v>
      </c>
      <c r="P60" s="193" t="e">
        <f>ActionPrioritization!P38</f>
        <v>#REF!</v>
      </c>
      <c r="Q60" s="193" t="e">
        <f>ActionPrioritization!Q38</f>
        <v>#REF!</v>
      </c>
      <c r="R60" s="193" t="e">
        <f>ActionPrioritization!R38</f>
        <v>#REF!</v>
      </c>
      <c r="S60" s="193" t="str">
        <f>ActionPrioritization!S38</f>
        <v>Yes</v>
      </c>
      <c r="T60" s="193">
        <f>ActionPrioritization!T38</f>
        <v>0</v>
      </c>
      <c r="U60" s="193">
        <f>ActionPrioritization!U38</f>
        <v>0</v>
      </c>
      <c r="V60" s="193">
        <f>ActionPrioritization!V38</f>
        <v>0</v>
      </c>
      <c r="W60" s="193">
        <f>ActionPrioritization!W38</f>
        <v>0</v>
      </c>
      <c r="X60" s="193" t="str">
        <f>ActionPrioritization!X38</f>
        <v/>
      </c>
      <c r="Y60" s="168" t="s">
        <v>288</v>
      </c>
      <c r="Z60" s="168" t="s">
        <v>288</v>
      </c>
      <c r="AA60" s="168" t="s">
        <v>288</v>
      </c>
      <c r="AB60" s="168" t="s">
        <v>288</v>
      </c>
      <c r="AC60" s="168" t="s">
        <v>288</v>
      </c>
      <c r="AD60" s="168" t="s">
        <v>288</v>
      </c>
      <c r="AE60" s="168" t="s">
        <v>288</v>
      </c>
      <c r="AF60" s="168" t="s">
        <v>288</v>
      </c>
      <c r="AG60" s="168" t="s">
        <v>288</v>
      </c>
    </row>
    <row r="61" spans="1:33" ht="21" customHeight="1" x14ac:dyDescent="0.25">
      <c r="A61" s="162"/>
      <c r="B61" s="162"/>
      <c r="C61" s="561" t="e">
        <f>ActionPrioritization!C39</f>
        <v>#REF!</v>
      </c>
      <c r="D61" s="193" t="e">
        <f>ActionPrioritization!D39</f>
        <v>#REF!</v>
      </c>
      <c r="E61" s="193" t="e">
        <f>ActionPrioritization!E39</f>
        <v>#REF!</v>
      </c>
      <c r="F61" s="193" t="str">
        <f>ActionPrioritization!F39</f>
        <v/>
      </c>
      <c r="G61" s="193" t="str">
        <f>ActionPrioritization!G39</f>
        <v/>
      </c>
      <c r="H61" s="193" t="str">
        <f>ActionPrioritization!H39</f>
        <v/>
      </c>
      <c r="I61" s="193">
        <f>ActionPrioritization!I39</f>
        <v>0</v>
      </c>
      <c r="J61" s="193">
        <f>ActionPrioritization!J39</f>
        <v>0</v>
      </c>
      <c r="K61" s="193">
        <f>ActionPrioritization!K39</f>
        <v>0</v>
      </c>
      <c r="L61" s="193">
        <f>ActionPrioritization!L39</f>
        <v>0</v>
      </c>
      <c r="M61" s="193" t="str">
        <f>ActionPrioritization!M39</f>
        <v/>
      </c>
      <c r="N61" s="193">
        <f>ActionPrioritization!N39</f>
        <v>0</v>
      </c>
      <c r="O61" s="193" t="e">
        <f>ActionPrioritization!O39</f>
        <v>#REF!</v>
      </c>
      <c r="P61" s="193" t="e">
        <f>ActionPrioritization!P39</f>
        <v>#REF!</v>
      </c>
      <c r="Q61" s="193" t="e">
        <f>ActionPrioritization!Q39</f>
        <v>#REF!</v>
      </c>
      <c r="R61" s="193" t="e">
        <f>ActionPrioritization!R39</f>
        <v>#REF!</v>
      </c>
      <c r="S61" s="193" t="str">
        <f>ActionPrioritization!S39</f>
        <v>Yes</v>
      </c>
      <c r="T61" s="193">
        <f>ActionPrioritization!T39</f>
        <v>0</v>
      </c>
      <c r="U61" s="193">
        <f>ActionPrioritization!U39</f>
        <v>0</v>
      </c>
      <c r="V61" s="193">
        <f>ActionPrioritization!V39</f>
        <v>0</v>
      </c>
      <c r="W61" s="193">
        <f>ActionPrioritization!W39</f>
        <v>0</v>
      </c>
      <c r="X61" s="193" t="str">
        <f>ActionPrioritization!X39</f>
        <v/>
      </c>
      <c r="Y61" s="168" t="s">
        <v>288</v>
      </c>
      <c r="Z61" s="168" t="s">
        <v>288</v>
      </c>
      <c r="AA61" s="168" t="s">
        <v>288</v>
      </c>
      <c r="AB61" s="168" t="s">
        <v>288</v>
      </c>
      <c r="AC61" s="168" t="s">
        <v>288</v>
      </c>
      <c r="AD61" s="168" t="s">
        <v>288</v>
      </c>
      <c r="AE61" s="168" t="s">
        <v>288</v>
      </c>
      <c r="AF61" s="168" t="s">
        <v>288</v>
      </c>
      <c r="AG61" s="168" t="s">
        <v>288</v>
      </c>
    </row>
    <row r="62" spans="1:33" ht="21" customHeight="1" x14ac:dyDescent="0.25">
      <c r="A62" s="162"/>
      <c r="B62" s="162"/>
      <c r="C62" s="561" t="e">
        <f>ActionPrioritization!C40</f>
        <v>#REF!</v>
      </c>
      <c r="D62" s="193" t="e">
        <f>ActionPrioritization!D40</f>
        <v>#REF!</v>
      </c>
      <c r="E62" s="193" t="e">
        <f>ActionPrioritization!E40</f>
        <v>#REF!</v>
      </c>
      <c r="F62" s="193" t="str">
        <f>ActionPrioritization!F40</f>
        <v/>
      </c>
      <c r="G62" s="193" t="str">
        <f>ActionPrioritization!G40</f>
        <v/>
      </c>
      <c r="H62" s="193" t="str">
        <f>ActionPrioritization!H40</f>
        <v/>
      </c>
      <c r="I62" s="193">
        <f>ActionPrioritization!I40</f>
        <v>0</v>
      </c>
      <c r="J62" s="193">
        <f>ActionPrioritization!J40</f>
        <v>0</v>
      </c>
      <c r="K62" s="193">
        <f>ActionPrioritization!K40</f>
        <v>0</v>
      </c>
      <c r="L62" s="193">
        <f>ActionPrioritization!L40</f>
        <v>0</v>
      </c>
      <c r="M62" s="193" t="str">
        <f>ActionPrioritization!M40</f>
        <v/>
      </c>
      <c r="N62" s="193">
        <f>ActionPrioritization!N40</f>
        <v>0</v>
      </c>
      <c r="O62" s="193" t="e">
        <f>ActionPrioritization!O40</f>
        <v>#REF!</v>
      </c>
      <c r="P62" s="193" t="e">
        <f>ActionPrioritization!P40</f>
        <v>#REF!</v>
      </c>
      <c r="Q62" s="193" t="e">
        <f>ActionPrioritization!Q40</f>
        <v>#REF!</v>
      </c>
      <c r="R62" s="193" t="e">
        <f>ActionPrioritization!R40</f>
        <v>#REF!</v>
      </c>
      <c r="S62" s="193" t="str">
        <f>ActionPrioritization!S40</f>
        <v>Yes</v>
      </c>
      <c r="T62" s="193">
        <f>ActionPrioritization!T40</f>
        <v>0</v>
      </c>
      <c r="U62" s="193">
        <f>ActionPrioritization!U40</f>
        <v>0</v>
      </c>
      <c r="V62" s="193">
        <f>ActionPrioritization!V40</f>
        <v>0</v>
      </c>
      <c r="W62" s="193">
        <f>ActionPrioritization!W40</f>
        <v>0</v>
      </c>
      <c r="X62" s="193" t="str">
        <f>ActionPrioritization!X40</f>
        <v/>
      </c>
      <c r="Y62" s="168" t="s">
        <v>288</v>
      </c>
      <c r="Z62" s="168" t="s">
        <v>288</v>
      </c>
      <c r="AA62" s="168" t="s">
        <v>288</v>
      </c>
      <c r="AB62" s="168" t="s">
        <v>288</v>
      </c>
      <c r="AC62" s="168" t="s">
        <v>288</v>
      </c>
      <c r="AD62" s="168" t="s">
        <v>288</v>
      </c>
      <c r="AE62" s="168" t="s">
        <v>288</v>
      </c>
      <c r="AF62" s="168" t="s">
        <v>288</v>
      </c>
      <c r="AG62" s="168" t="s">
        <v>288</v>
      </c>
    </row>
    <row r="63" spans="1:33" ht="21" customHeight="1" x14ac:dyDescent="0.25">
      <c r="A63" s="162"/>
      <c r="B63" s="162"/>
      <c r="C63" s="561" t="e">
        <f>ActionPrioritization!C41</f>
        <v>#REF!</v>
      </c>
      <c r="D63" s="193" t="e">
        <f>ActionPrioritization!D41</f>
        <v>#REF!</v>
      </c>
      <c r="E63" s="193" t="e">
        <f>ActionPrioritization!E41</f>
        <v>#REF!</v>
      </c>
      <c r="F63" s="193" t="str">
        <f>ActionPrioritization!F41</f>
        <v/>
      </c>
      <c r="G63" s="193" t="str">
        <f>ActionPrioritization!G41</f>
        <v/>
      </c>
      <c r="H63" s="193" t="str">
        <f>ActionPrioritization!H41</f>
        <v/>
      </c>
      <c r="I63" s="193">
        <f>ActionPrioritization!I41</f>
        <v>0</v>
      </c>
      <c r="J63" s="193">
        <f>ActionPrioritization!J41</f>
        <v>0</v>
      </c>
      <c r="K63" s="193">
        <f>ActionPrioritization!K41</f>
        <v>0</v>
      </c>
      <c r="L63" s="193">
        <f>ActionPrioritization!L41</f>
        <v>0</v>
      </c>
      <c r="M63" s="193" t="str">
        <f>ActionPrioritization!M41</f>
        <v/>
      </c>
      <c r="N63" s="193">
        <f>ActionPrioritization!N41</f>
        <v>0</v>
      </c>
      <c r="O63" s="193" t="e">
        <f>ActionPrioritization!O41</f>
        <v>#REF!</v>
      </c>
      <c r="P63" s="193" t="e">
        <f>ActionPrioritization!P41</f>
        <v>#REF!</v>
      </c>
      <c r="Q63" s="193" t="e">
        <f>ActionPrioritization!Q41</f>
        <v>#REF!</v>
      </c>
      <c r="R63" s="193" t="e">
        <f>ActionPrioritization!R41</f>
        <v>#REF!</v>
      </c>
      <c r="S63" s="193" t="str">
        <f>ActionPrioritization!S41</f>
        <v>Yes</v>
      </c>
      <c r="T63" s="193">
        <f>ActionPrioritization!T41</f>
        <v>0</v>
      </c>
      <c r="U63" s="193">
        <f>ActionPrioritization!U41</f>
        <v>0</v>
      </c>
      <c r="V63" s="193">
        <f>ActionPrioritization!V41</f>
        <v>0</v>
      </c>
      <c r="W63" s="193">
        <f>ActionPrioritization!W41</f>
        <v>0</v>
      </c>
      <c r="X63" s="193" t="str">
        <f>ActionPrioritization!X41</f>
        <v/>
      </c>
      <c r="Y63" s="168" t="s">
        <v>288</v>
      </c>
      <c r="Z63" s="168" t="s">
        <v>288</v>
      </c>
      <c r="AA63" s="168" t="s">
        <v>288</v>
      </c>
      <c r="AB63" s="168" t="s">
        <v>288</v>
      </c>
      <c r="AC63" s="168" t="s">
        <v>288</v>
      </c>
      <c r="AD63" s="168" t="s">
        <v>288</v>
      </c>
      <c r="AE63" s="168" t="s">
        <v>288</v>
      </c>
      <c r="AF63" s="168" t="s">
        <v>288</v>
      </c>
      <c r="AG63" s="168" t="s">
        <v>288</v>
      </c>
    </row>
    <row r="64" spans="1:33" ht="21" customHeight="1" x14ac:dyDescent="0.25">
      <c r="A64" s="162"/>
      <c r="B64" s="162"/>
      <c r="C64" s="561" t="e">
        <f>ActionPrioritization!C42</f>
        <v>#REF!</v>
      </c>
      <c r="D64" s="193" t="e">
        <f>ActionPrioritization!D42</f>
        <v>#REF!</v>
      </c>
      <c r="E64" s="193" t="e">
        <f>ActionPrioritization!E42</f>
        <v>#REF!</v>
      </c>
      <c r="F64" s="193" t="str">
        <f>ActionPrioritization!F42</f>
        <v/>
      </c>
      <c r="G64" s="193" t="str">
        <f>ActionPrioritization!G42</f>
        <v/>
      </c>
      <c r="H64" s="193" t="str">
        <f>ActionPrioritization!H42</f>
        <v/>
      </c>
      <c r="I64" s="193">
        <f>ActionPrioritization!I42</f>
        <v>0</v>
      </c>
      <c r="J64" s="193">
        <f>ActionPrioritization!J42</f>
        <v>0</v>
      </c>
      <c r="K64" s="193">
        <f>ActionPrioritization!K42</f>
        <v>0</v>
      </c>
      <c r="L64" s="193">
        <f>ActionPrioritization!L42</f>
        <v>0</v>
      </c>
      <c r="M64" s="193" t="str">
        <f>ActionPrioritization!M42</f>
        <v/>
      </c>
      <c r="N64" s="193">
        <f>ActionPrioritization!N42</f>
        <v>0</v>
      </c>
      <c r="O64" s="193" t="e">
        <f>ActionPrioritization!O42</f>
        <v>#REF!</v>
      </c>
      <c r="P64" s="193" t="e">
        <f>ActionPrioritization!P42</f>
        <v>#REF!</v>
      </c>
      <c r="Q64" s="193" t="e">
        <f>ActionPrioritization!Q42</f>
        <v>#REF!</v>
      </c>
      <c r="R64" s="193" t="e">
        <f>ActionPrioritization!R42</f>
        <v>#REF!</v>
      </c>
      <c r="S64" s="193" t="str">
        <f>ActionPrioritization!S42</f>
        <v>Yes</v>
      </c>
      <c r="T64" s="193">
        <f>ActionPrioritization!T42</f>
        <v>0</v>
      </c>
      <c r="U64" s="193">
        <f>ActionPrioritization!U42</f>
        <v>0</v>
      </c>
      <c r="V64" s="193">
        <f>ActionPrioritization!V42</f>
        <v>0</v>
      </c>
      <c r="W64" s="193">
        <f>ActionPrioritization!W42</f>
        <v>0</v>
      </c>
      <c r="X64" s="193" t="str">
        <f>ActionPrioritization!X42</f>
        <v/>
      </c>
      <c r="Y64" s="168" t="s">
        <v>288</v>
      </c>
      <c r="Z64" s="168" t="s">
        <v>288</v>
      </c>
      <c r="AA64" s="168" t="s">
        <v>288</v>
      </c>
      <c r="AB64" s="168" t="s">
        <v>288</v>
      </c>
      <c r="AC64" s="168" t="s">
        <v>288</v>
      </c>
      <c r="AD64" s="168" t="s">
        <v>288</v>
      </c>
      <c r="AE64" s="168" t="s">
        <v>288</v>
      </c>
      <c r="AF64" s="168" t="s">
        <v>288</v>
      </c>
      <c r="AG64" s="168" t="s">
        <v>288</v>
      </c>
    </row>
    <row r="65" spans="1:33" ht="21" customHeight="1" x14ac:dyDescent="0.25">
      <c r="A65" s="162"/>
      <c r="B65" s="162"/>
      <c r="C65" s="561" t="e">
        <f>ActionPrioritization!C43</f>
        <v>#REF!</v>
      </c>
      <c r="D65" s="193" t="e">
        <f>ActionPrioritization!D43</f>
        <v>#REF!</v>
      </c>
      <c r="E65" s="193" t="e">
        <f>ActionPrioritization!E43</f>
        <v>#REF!</v>
      </c>
      <c r="F65" s="193" t="str">
        <f>ActionPrioritization!F43</f>
        <v/>
      </c>
      <c r="G65" s="193" t="str">
        <f>ActionPrioritization!G43</f>
        <v/>
      </c>
      <c r="H65" s="193" t="str">
        <f>ActionPrioritization!H43</f>
        <v/>
      </c>
      <c r="I65" s="193">
        <f>ActionPrioritization!I43</f>
        <v>0</v>
      </c>
      <c r="J65" s="193">
        <f>ActionPrioritization!J43</f>
        <v>0</v>
      </c>
      <c r="K65" s="193">
        <f>ActionPrioritization!K43</f>
        <v>0</v>
      </c>
      <c r="L65" s="193">
        <f>ActionPrioritization!L43</f>
        <v>0</v>
      </c>
      <c r="M65" s="193" t="str">
        <f>ActionPrioritization!M43</f>
        <v/>
      </c>
      <c r="N65" s="193">
        <f>ActionPrioritization!N43</f>
        <v>0</v>
      </c>
      <c r="O65" s="193" t="e">
        <f>ActionPrioritization!O43</f>
        <v>#REF!</v>
      </c>
      <c r="P65" s="193" t="e">
        <f>ActionPrioritization!P43</f>
        <v>#REF!</v>
      </c>
      <c r="Q65" s="193" t="e">
        <f>ActionPrioritization!Q43</f>
        <v>#REF!</v>
      </c>
      <c r="R65" s="193" t="e">
        <f>ActionPrioritization!R43</f>
        <v>#REF!</v>
      </c>
      <c r="S65" s="193" t="str">
        <f>ActionPrioritization!S43</f>
        <v>Yes</v>
      </c>
      <c r="T65" s="193">
        <f>ActionPrioritization!T43</f>
        <v>0</v>
      </c>
      <c r="U65" s="193">
        <f>ActionPrioritization!U43</f>
        <v>0</v>
      </c>
      <c r="V65" s="193">
        <f>ActionPrioritization!V43</f>
        <v>0</v>
      </c>
      <c r="W65" s="193">
        <f>ActionPrioritization!W43</f>
        <v>0</v>
      </c>
      <c r="X65" s="193" t="str">
        <f>ActionPrioritization!X43</f>
        <v/>
      </c>
      <c r="Y65" s="168" t="s">
        <v>288</v>
      </c>
      <c r="Z65" s="168" t="s">
        <v>288</v>
      </c>
      <c r="AA65" s="168" t="s">
        <v>288</v>
      </c>
      <c r="AB65" s="168" t="s">
        <v>288</v>
      </c>
      <c r="AC65" s="168" t="s">
        <v>288</v>
      </c>
      <c r="AD65" s="168" t="s">
        <v>288</v>
      </c>
      <c r="AE65" s="168" t="s">
        <v>288</v>
      </c>
      <c r="AF65" s="168" t="s">
        <v>288</v>
      </c>
      <c r="AG65" s="168" t="s">
        <v>288</v>
      </c>
    </row>
    <row r="66" spans="1:33" ht="21" customHeight="1" x14ac:dyDescent="0.25">
      <c r="A66" s="162"/>
      <c r="B66" s="162"/>
      <c r="C66" s="561" t="e">
        <f>ActionPrioritization!C44</f>
        <v>#REF!</v>
      </c>
      <c r="D66" s="193" t="e">
        <f>ActionPrioritization!D44</f>
        <v>#REF!</v>
      </c>
      <c r="E66" s="193" t="e">
        <f>ActionPrioritization!E44</f>
        <v>#REF!</v>
      </c>
      <c r="F66" s="193" t="str">
        <f>ActionPrioritization!F44</f>
        <v/>
      </c>
      <c r="G66" s="193" t="str">
        <f>ActionPrioritization!G44</f>
        <v/>
      </c>
      <c r="H66" s="193" t="str">
        <f>ActionPrioritization!H44</f>
        <v/>
      </c>
      <c r="I66" s="193">
        <f>ActionPrioritization!I44</f>
        <v>0</v>
      </c>
      <c r="J66" s="193">
        <f>ActionPrioritization!J44</f>
        <v>0</v>
      </c>
      <c r="K66" s="193">
        <f>ActionPrioritization!K44</f>
        <v>0</v>
      </c>
      <c r="L66" s="193">
        <f>ActionPrioritization!L44</f>
        <v>0</v>
      </c>
      <c r="M66" s="193" t="str">
        <f>ActionPrioritization!M44</f>
        <v/>
      </c>
      <c r="N66" s="193">
        <f>ActionPrioritization!N44</f>
        <v>0</v>
      </c>
      <c r="O66" s="193" t="e">
        <f>ActionPrioritization!O44</f>
        <v>#REF!</v>
      </c>
      <c r="P66" s="193" t="e">
        <f>ActionPrioritization!P44</f>
        <v>#REF!</v>
      </c>
      <c r="Q66" s="193" t="e">
        <f>ActionPrioritization!Q44</f>
        <v>#REF!</v>
      </c>
      <c r="R66" s="193" t="e">
        <f>ActionPrioritization!R44</f>
        <v>#REF!</v>
      </c>
      <c r="S66" s="193" t="str">
        <f>ActionPrioritization!S44</f>
        <v>Yes</v>
      </c>
      <c r="T66" s="193">
        <f>ActionPrioritization!T44</f>
        <v>0</v>
      </c>
      <c r="U66" s="193">
        <f>ActionPrioritization!U44</f>
        <v>0</v>
      </c>
      <c r="V66" s="193">
        <f>ActionPrioritization!V44</f>
        <v>0</v>
      </c>
      <c r="W66" s="193">
        <f>ActionPrioritization!W44</f>
        <v>0</v>
      </c>
      <c r="X66" s="193" t="str">
        <f>ActionPrioritization!X44</f>
        <v/>
      </c>
      <c r="Y66" s="168" t="s">
        <v>288</v>
      </c>
      <c r="Z66" s="168" t="s">
        <v>288</v>
      </c>
      <c r="AA66" s="168" t="s">
        <v>288</v>
      </c>
      <c r="AB66" s="168" t="s">
        <v>288</v>
      </c>
      <c r="AC66" s="168" t="s">
        <v>288</v>
      </c>
      <c r="AD66" s="168" t="s">
        <v>288</v>
      </c>
      <c r="AE66" s="168" t="s">
        <v>288</v>
      </c>
      <c r="AF66" s="168" t="s">
        <v>288</v>
      </c>
      <c r="AG66" s="168" t="s">
        <v>288</v>
      </c>
    </row>
    <row r="67" spans="1:33" ht="21" customHeight="1" x14ac:dyDescent="0.25">
      <c r="A67" s="162"/>
      <c r="B67" s="162"/>
      <c r="C67" s="561" t="e">
        <f>ActionPrioritization!C45</f>
        <v>#REF!</v>
      </c>
      <c r="D67" s="193" t="e">
        <f>ActionPrioritization!D45</f>
        <v>#REF!</v>
      </c>
      <c r="E67" s="193" t="e">
        <f>ActionPrioritization!E45</f>
        <v>#REF!</v>
      </c>
      <c r="F67" s="193" t="str">
        <f>ActionPrioritization!F45</f>
        <v/>
      </c>
      <c r="G67" s="193" t="str">
        <f>ActionPrioritization!G45</f>
        <v/>
      </c>
      <c r="H67" s="193" t="str">
        <f>ActionPrioritization!H45</f>
        <v/>
      </c>
      <c r="I67" s="193">
        <f>ActionPrioritization!I45</f>
        <v>0</v>
      </c>
      <c r="J67" s="193">
        <f>ActionPrioritization!J45</f>
        <v>0</v>
      </c>
      <c r="K67" s="193">
        <f>ActionPrioritization!K45</f>
        <v>0</v>
      </c>
      <c r="L67" s="193">
        <f>ActionPrioritization!L45</f>
        <v>0</v>
      </c>
      <c r="M67" s="193" t="str">
        <f>ActionPrioritization!M45</f>
        <v/>
      </c>
      <c r="N67" s="193">
        <f>ActionPrioritization!N45</f>
        <v>0</v>
      </c>
      <c r="O67" s="193" t="e">
        <f>ActionPrioritization!O45</f>
        <v>#REF!</v>
      </c>
      <c r="P67" s="193" t="e">
        <f>ActionPrioritization!P45</f>
        <v>#REF!</v>
      </c>
      <c r="Q67" s="193" t="e">
        <f>ActionPrioritization!Q45</f>
        <v>#REF!</v>
      </c>
      <c r="R67" s="193" t="e">
        <f>ActionPrioritization!R45</f>
        <v>#REF!</v>
      </c>
      <c r="S67" s="193" t="str">
        <f>ActionPrioritization!S45</f>
        <v>Yes</v>
      </c>
      <c r="T67" s="193">
        <f>ActionPrioritization!T45</f>
        <v>0</v>
      </c>
      <c r="U67" s="193">
        <f>ActionPrioritization!U45</f>
        <v>0</v>
      </c>
      <c r="V67" s="193">
        <f>ActionPrioritization!V45</f>
        <v>0</v>
      </c>
      <c r="W67" s="193">
        <f>ActionPrioritization!W45</f>
        <v>0</v>
      </c>
      <c r="X67" s="193" t="str">
        <f>ActionPrioritization!X45</f>
        <v/>
      </c>
      <c r="Y67" s="168" t="s">
        <v>288</v>
      </c>
      <c r="Z67" s="168" t="s">
        <v>288</v>
      </c>
      <c r="AA67" s="168" t="s">
        <v>288</v>
      </c>
      <c r="AB67" s="168" t="s">
        <v>288</v>
      </c>
      <c r="AC67" s="168" t="s">
        <v>288</v>
      </c>
      <c r="AD67" s="168" t="s">
        <v>288</v>
      </c>
      <c r="AE67" s="168" t="s">
        <v>288</v>
      </c>
      <c r="AF67" s="168" t="s">
        <v>288</v>
      </c>
      <c r="AG67" s="168" t="s">
        <v>288</v>
      </c>
    </row>
    <row r="68" spans="1:33" ht="21" customHeight="1" x14ac:dyDescent="0.25">
      <c r="A68" s="162"/>
      <c r="B68" s="162"/>
      <c r="C68" s="561" t="e">
        <f>ActionPrioritization!C46</f>
        <v>#REF!</v>
      </c>
      <c r="D68" s="193" t="e">
        <f>ActionPrioritization!D46</f>
        <v>#REF!</v>
      </c>
      <c r="E68" s="193" t="e">
        <f>ActionPrioritization!E46</f>
        <v>#REF!</v>
      </c>
      <c r="F68" s="193" t="str">
        <f>ActionPrioritization!F46</f>
        <v/>
      </c>
      <c r="G68" s="193" t="str">
        <f>ActionPrioritization!G46</f>
        <v/>
      </c>
      <c r="H68" s="193" t="str">
        <f>ActionPrioritization!H46</f>
        <v/>
      </c>
      <c r="I68" s="193">
        <f>ActionPrioritization!I46</f>
        <v>0</v>
      </c>
      <c r="J68" s="193">
        <f>ActionPrioritization!J46</f>
        <v>0</v>
      </c>
      <c r="K68" s="193">
        <f>ActionPrioritization!K46</f>
        <v>0</v>
      </c>
      <c r="L68" s="193">
        <f>ActionPrioritization!L46</f>
        <v>0</v>
      </c>
      <c r="M68" s="193" t="str">
        <f>ActionPrioritization!M46</f>
        <v/>
      </c>
      <c r="N68" s="193">
        <f>ActionPrioritization!N46</f>
        <v>0</v>
      </c>
      <c r="O68" s="193" t="e">
        <f>ActionPrioritization!O46</f>
        <v>#REF!</v>
      </c>
      <c r="P68" s="193" t="e">
        <f>ActionPrioritization!P46</f>
        <v>#REF!</v>
      </c>
      <c r="Q68" s="193" t="e">
        <f>ActionPrioritization!Q46</f>
        <v>#REF!</v>
      </c>
      <c r="R68" s="193" t="e">
        <f>ActionPrioritization!R46</f>
        <v>#REF!</v>
      </c>
      <c r="S68" s="193" t="str">
        <f>ActionPrioritization!S46</f>
        <v>Yes</v>
      </c>
      <c r="T68" s="193">
        <f>ActionPrioritization!T46</f>
        <v>0</v>
      </c>
      <c r="U68" s="193">
        <f>ActionPrioritization!U46</f>
        <v>0</v>
      </c>
      <c r="V68" s="193">
        <f>ActionPrioritization!V46</f>
        <v>0</v>
      </c>
      <c r="W68" s="193">
        <f>ActionPrioritization!W46</f>
        <v>0</v>
      </c>
      <c r="X68" s="193" t="str">
        <f>ActionPrioritization!X46</f>
        <v/>
      </c>
      <c r="Y68" s="168" t="s">
        <v>288</v>
      </c>
      <c r="Z68" s="168" t="s">
        <v>288</v>
      </c>
      <c r="AA68" s="168" t="s">
        <v>288</v>
      </c>
      <c r="AB68" s="168" t="s">
        <v>288</v>
      </c>
      <c r="AC68" s="168" t="s">
        <v>288</v>
      </c>
      <c r="AD68" s="168" t="s">
        <v>288</v>
      </c>
      <c r="AE68" s="168" t="s">
        <v>288</v>
      </c>
      <c r="AF68" s="168" t="s">
        <v>288</v>
      </c>
      <c r="AG68" s="168" t="s">
        <v>288</v>
      </c>
    </row>
    <row r="69" spans="1:33" ht="21" customHeight="1" x14ac:dyDescent="0.25">
      <c r="A69" s="162"/>
      <c r="B69" s="162"/>
      <c r="C69" s="561" t="e">
        <f>ActionPrioritization!C47</f>
        <v>#REF!</v>
      </c>
      <c r="D69" s="193" t="e">
        <f>ActionPrioritization!D47</f>
        <v>#REF!</v>
      </c>
      <c r="E69" s="193" t="e">
        <f>ActionPrioritization!E47</f>
        <v>#REF!</v>
      </c>
      <c r="F69" s="193" t="str">
        <f>ActionPrioritization!F47</f>
        <v/>
      </c>
      <c r="G69" s="193" t="str">
        <f>ActionPrioritization!G47</f>
        <v/>
      </c>
      <c r="H69" s="193" t="str">
        <f>ActionPrioritization!H47</f>
        <v/>
      </c>
      <c r="I69" s="193">
        <f>ActionPrioritization!I47</f>
        <v>0</v>
      </c>
      <c r="J69" s="193">
        <f>ActionPrioritization!J47</f>
        <v>0</v>
      </c>
      <c r="K69" s="193">
        <f>ActionPrioritization!K47</f>
        <v>0</v>
      </c>
      <c r="L69" s="193">
        <f>ActionPrioritization!L47</f>
        <v>0</v>
      </c>
      <c r="M69" s="193" t="str">
        <f>ActionPrioritization!M47</f>
        <v/>
      </c>
      <c r="N69" s="193">
        <f>ActionPrioritization!N47</f>
        <v>0</v>
      </c>
      <c r="O69" s="193" t="e">
        <f>ActionPrioritization!O47</f>
        <v>#REF!</v>
      </c>
      <c r="P69" s="193" t="e">
        <f>ActionPrioritization!P47</f>
        <v>#REF!</v>
      </c>
      <c r="Q69" s="193" t="e">
        <f>ActionPrioritization!Q47</f>
        <v>#REF!</v>
      </c>
      <c r="R69" s="193" t="e">
        <f>ActionPrioritization!R47</f>
        <v>#REF!</v>
      </c>
      <c r="S69" s="193" t="str">
        <f>ActionPrioritization!S47</f>
        <v>Yes</v>
      </c>
      <c r="T69" s="193">
        <f>ActionPrioritization!T47</f>
        <v>0</v>
      </c>
      <c r="U69" s="193">
        <f>ActionPrioritization!U47</f>
        <v>0</v>
      </c>
      <c r="V69" s="193">
        <f>ActionPrioritization!V47</f>
        <v>0</v>
      </c>
      <c r="W69" s="193">
        <f>ActionPrioritization!W47</f>
        <v>0</v>
      </c>
      <c r="X69" s="193" t="str">
        <f>ActionPrioritization!X47</f>
        <v/>
      </c>
      <c r="Y69" s="168" t="s">
        <v>288</v>
      </c>
      <c r="Z69" s="168" t="s">
        <v>288</v>
      </c>
      <c r="AA69" s="168" t="s">
        <v>288</v>
      </c>
      <c r="AB69" s="168" t="s">
        <v>288</v>
      </c>
      <c r="AC69" s="168" t="s">
        <v>288</v>
      </c>
      <c r="AD69" s="168" t="s">
        <v>288</v>
      </c>
      <c r="AE69" s="168" t="s">
        <v>288</v>
      </c>
      <c r="AF69" s="168" t="s">
        <v>288</v>
      </c>
      <c r="AG69" s="168" t="s">
        <v>288</v>
      </c>
    </row>
    <row r="70" spans="1:33" ht="21" customHeight="1" x14ac:dyDescent="0.25">
      <c r="A70" s="162"/>
      <c r="B70" s="162"/>
      <c r="C70" s="561" t="e">
        <f>ActionPrioritization!C48</f>
        <v>#REF!</v>
      </c>
      <c r="D70" s="193" t="e">
        <f>ActionPrioritization!D48</f>
        <v>#REF!</v>
      </c>
      <c r="E70" s="193" t="e">
        <f>ActionPrioritization!E48</f>
        <v>#REF!</v>
      </c>
      <c r="F70" s="193" t="str">
        <f>ActionPrioritization!F48</f>
        <v/>
      </c>
      <c r="G70" s="193" t="str">
        <f>ActionPrioritization!G48</f>
        <v/>
      </c>
      <c r="H70" s="193" t="str">
        <f>ActionPrioritization!H48</f>
        <v/>
      </c>
      <c r="I70" s="193">
        <f>ActionPrioritization!I48</f>
        <v>0</v>
      </c>
      <c r="J70" s="193">
        <f>ActionPrioritization!J48</f>
        <v>0</v>
      </c>
      <c r="K70" s="193">
        <f>ActionPrioritization!K48</f>
        <v>0</v>
      </c>
      <c r="L70" s="193">
        <f>ActionPrioritization!L48</f>
        <v>0</v>
      </c>
      <c r="M70" s="193" t="str">
        <f>ActionPrioritization!M48</f>
        <v/>
      </c>
      <c r="N70" s="193">
        <f>ActionPrioritization!N48</f>
        <v>0</v>
      </c>
      <c r="O70" s="193" t="e">
        <f>ActionPrioritization!O48</f>
        <v>#REF!</v>
      </c>
      <c r="P70" s="193" t="e">
        <f>ActionPrioritization!P48</f>
        <v>#REF!</v>
      </c>
      <c r="Q70" s="193" t="e">
        <f>ActionPrioritization!Q48</f>
        <v>#REF!</v>
      </c>
      <c r="R70" s="193" t="e">
        <f>ActionPrioritization!R48</f>
        <v>#REF!</v>
      </c>
      <c r="S70" s="193" t="str">
        <f>ActionPrioritization!S48</f>
        <v>Yes</v>
      </c>
      <c r="T70" s="193">
        <f>ActionPrioritization!T48</f>
        <v>0</v>
      </c>
      <c r="U70" s="193">
        <f>ActionPrioritization!U48</f>
        <v>0</v>
      </c>
      <c r="V70" s="193">
        <f>ActionPrioritization!V48</f>
        <v>0</v>
      </c>
      <c r="W70" s="193">
        <f>ActionPrioritization!W48</f>
        <v>0</v>
      </c>
      <c r="X70" s="193" t="str">
        <f>ActionPrioritization!X48</f>
        <v/>
      </c>
      <c r="Y70" s="168" t="s">
        <v>288</v>
      </c>
      <c r="Z70" s="168" t="s">
        <v>288</v>
      </c>
      <c r="AA70" s="168" t="s">
        <v>288</v>
      </c>
      <c r="AB70" s="168" t="s">
        <v>288</v>
      </c>
      <c r="AC70" s="168" t="s">
        <v>288</v>
      </c>
      <c r="AD70" s="168" t="s">
        <v>288</v>
      </c>
      <c r="AE70" s="168" t="s">
        <v>288</v>
      </c>
      <c r="AF70" s="168" t="s">
        <v>288</v>
      </c>
      <c r="AG70" s="168" t="s">
        <v>288</v>
      </c>
    </row>
    <row r="71" spans="1:33" ht="21" customHeight="1" x14ac:dyDescent="0.25">
      <c r="A71" s="162"/>
      <c r="B71" s="162"/>
      <c r="C71" s="561" t="e">
        <f>ActionPrioritization!C49</f>
        <v>#REF!</v>
      </c>
      <c r="D71" s="193" t="e">
        <f>ActionPrioritization!D49</f>
        <v>#REF!</v>
      </c>
      <c r="E71" s="193" t="e">
        <f>ActionPrioritization!E49</f>
        <v>#REF!</v>
      </c>
      <c r="F71" s="193" t="str">
        <f>ActionPrioritization!F49</f>
        <v/>
      </c>
      <c r="G71" s="193" t="str">
        <f>ActionPrioritization!G49</f>
        <v/>
      </c>
      <c r="H71" s="193" t="str">
        <f>ActionPrioritization!H49</f>
        <v/>
      </c>
      <c r="I71" s="193">
        <f>ActionPrioritization!I49</f>
        <v>0</v>
      </c>
      <c r="J71" s="193">
        <f>ActionPrioritization!J49</f>
        <v>0</v>
      </c>
      <c r="K71" s="193">
        <f>ActionPrioritization!K49</f>
        <v>0</v>
      </c>
      <c r="L71" s="193">
        <f>ActionPrioritization!L49</f>
        <v>0</v>
      </c>
      <c r="M71" s="193" t="str">
        <f>ActionPrioritization!M49</f>
        <v/>
      </c>
      <c r="N71" s="193">
        <f>ActionPrioritization!N49</f>
        <v>0</v>
      </c>
      <c r="O71" s="193" t="e">
        <f>ActionPrioritization!O49</f>
        <v>#REF!</v>
      </c>
      <c r="P71" s="193" t="e">
        <f>ActionPrioritization!P49</f>
        <v>#REF!</v>
      </c>
      <c r="Q71" s="193" t="e">
        <f>ActionPrioritization!Q49</f>
        <v>#REF!</v>
      </c>
      <c r="R71" s="193" t="e">
        <f>ActionPrioritization!R49</f>
        <v>#REF!</v>
      </c>
      <c r="S71" s="193" t="str">
        <f>ActionPrioritization!S49</f>
        <v>Yes</v>
      </c>
      <c r="T71" s="193">
        <f>ActionPrioritization!T49</f>
        <v>0</v>
      </c>
      <c r="U71" s="193">
        <f>ActionPrioritization!U49</f>
        <v>0</v>
      </c>
      <c r="V71" s="193">
        <f>ActionPrioritization!V49</f>
        <v>0</v>
      </c>
      <c r="W71" s="193">
        <f>ActionPrioritization!W49</f>
        <v>0</v>
      </c>
      <c r="X71" s="193" t="str">
        <f>ActionPrioritization!X49</f>
        <v/>
      </c>
      <c r="Y71" s="168" t="s">
        <v>288</v>
      </c>
      <c r="Z71" s="168" t="s">
        <v>288</v>
      </c>
      <c r="AA71" s="168" t="s">
        <v>288</v>
      </c>
      <c r="AB71" s="168" t="s">
        <v>288</v>
      </c>
      <c r="AC71" s="168" t="s">
        <v>288</v>
      </c>
      <c r="AD71" s="168" t="s">
        <v>288</v>
      </c>
      <c r="AE71" s="168" t="s">
        <v>288</v>
      </c>
      <c r="AF71" s="168" t="s">
        <v>288</v>
      </c>
      <c r="AG71" s="168" t="s">
        <v>288</v>
      </c>
    </row>
    <row r="72" spans="1:33" ht="21" customHeight="1" x14ac:dyDescent="0.25">
      <c r="A72" s="162"/>
      <c r="B72" s="162"/>
      <c r="C72" s="561" t="e">
        <f>ActionPrioritization!C50</f>
        <v>#REF!</v>
      </c>
      <c r="D72" s="193" t="e">
        <f>ActionPrioritization!D50</f>
        <v>#REF!</v>
      </c>
      <c r="E72" s="193" t="e">
        <f>ActionPrioritization!E50</f>
        <v>#REF!</v>
      </c>
      <c r="F72" s="193" t="str">
        <f>ActionPrioritization!F50</f>
        <v/>
      </c>
      <c r="G72" s="193" t="str">
        <f>ActionPrioritization!G50</f>
        <v/>
      </c>
      <c r="H72" s="193" t="str">
        <f>ActionPrioritization!H50</f>
        <v/>
      </c>
      <c r="I72" s="193">
        <f>ActionPrioritization!I50</f>
        <v>0</v>
      </c>
      <c r="J72" s="193">
        <f>ActionPrioritization!J50</f>
        <v>0</v>
      </c>
      <c r="K72" s="193">
        <f>ActionPrioritization!K50</f>
        <v>0</v>
      </c>
      <c r="L72" s="193">
        <f>ActionPrioritization!L50</f>
        <v>0</v>
      </c>
      <c r="M72" s="193" t="str">
        <f>ActionPrioritization!M50</f>
        <v/>
      </c>
      <c r="N72" s="193">
        <f>ActionPrioritization!N50</f>
        <v>0</v>
      </c>
      <c r="O72" s="193" t="e">
        <f>ActionPrioritization!O50</f>
        <v>#REF!</v>
      </c>
      <c r="P72" s="193" t="e">
        <f>ActionPrioritization!P50</f>
        <v>#REF!</v>
      </c>
      <c r="Q72" s="193" t="e">
        <f>ActionPrioritization!Q50</f>
        <v>#REF!</v>
      </c>
      <c r="R72" s="193" t="e">
        <f>ActionPrioritization!R50</f>
        <v>#REF!</v>
      </c>
      <c r="S72" s="193" t="str">
        <f>ActionPrioritization!S50</f>
        <v>Yes</v>
      </c>
      <c r="T72" s="193">
        <f>ActionPrioritization!T50</f>
        <v>0</v>
      </c>
      <c r="U72" s="193">
        <f>ActionPrioritization!U50</f>
        <v>0</v>
      </c>
      <c r="V72" s="193">
        <f>ActionPrioritization!V50</f>
        <v>0</v>
      </c>
      <c r="W72" s="193">
        <f>ActionPrioritization!W50</f>
        <v>0</v>
      </c>
      <c r="X72" s="193" t="str">
        <f>ActionPrioritization!X50</f>
        <v/>
      </c>
      <c r="Y72" s="168" t="s">
        <v>288</v>
      </c>
      <c r="Z72" s="168" t="s">
        <v>288</v>
      </c>
      <c r="AA72" s="168" t="s">
        <v>288</v>
      </c>
      <c r="AB72" s="168" t="s">
        <v>288</v>
      </c>
      <c r="AC72" s="168" t="s">
        <v>288</v>
      </c>
      <c r="AD72" s="168" t="s">
        <v>288</v>
      </c>
      <c r="AE72" s="168" t="s">
        <v>288</v>
      </c>
      <c r="AF72" s="168" t="s">
        <v>288</v>
      </c>
      <c r="AG72" s="168" t="s">
        <v>288</v>
      </c>
    </row>
    <row r="73" spans="1:33" ht="21" customHeight="1" x14ac:dyDescent="0.25">
      <c r="A73" s="162"/>
      <c r="B73" s="162"/>
      <c r="C73" s="561" t="e">
        <f>ActionPrioritization!C51</f>
        <v>#REF!</v>
      </c>
      <c r="D73" s="193" t="e">
        <f>ActionPrioritization!D51</f>
        <v>#REF!</v>
      </c>
      <c r="E73" s="193" t="e">
        <f>ActionPrioritization!E51</f>
        <v>#REF!</v>
      </c>
      <c r="F73" s="193" t="str">
        <f>ActionPrioritization!F51</f>
        <v/>
      </c>
      <c r="G73" s="193" t="str">
        <f>ActionPrioritization!G51</f>
        <v/>
      </c>
      <c r="H73" s="193" t="str">
        <f>ActionPrioritization!H51</f>
        <v/>
      </c>
      <c r="I73" s="193">
        <f>ActionPrioritization!I51</f>
        <v>0</v>
      </c>
      <c r="J73" s="193">
        <f>ActionPrioritization!J51</f>
        <v>0</v>
      </c>
      <c r="K73" s="193">
        <f>ActionPrioritization!K51</f>
        <v>0</v>
      </c>
      <c r="L73" s="193">
        <f>ActionPrioritization!L51</f>
        <v>0</v>
      </c>
      <c r="M73" s="193" t="str">
        <f>ActionPrioritization!M51</f>
        <v/>
      </c>
      <c r="N73" s="193">
        <f>ActionPrioritization!N51</f>
        <v>0</v>
      </c>
      <c r="O73" s="193" t="e">
        <f>ActionPrioritization!O51</f>
        <v>#REF!</v>
      </c>
      <c r="P73" s="193" t="e">
        <f>ActionPrioritization!P51</f>
        <v>#REF!</v>
      </c>
      <c r="Q73" s="193" t="e">
        <f>ActionPrioritization!Q51</f>
        <v>#REF!</v>
      </c>
      <c r="R73" s="193" t="e">
        <f>ActionPrioritization!R51</f>
        <v>#REF!</v>
      </c>
      <c r="S73" s="193" t="str">
        <f>ActionPrioritization!S51</f>
        <v>Yes</v>
      </c>
      <c r="T73" s="193">
        <f>ActionPrioritization!T51</f>
        <v>0</v>
      </c>
      <c r="U73" s="193">
        <f>ActionPrioritization!U51</f>
        <v>0</v>
      </c>
      <c r="V73" s="193">
        <f>ActionPrioritization!V51</f>
        <v>0</v>
      </c>
      <c r="W73" s="193">
        <f>ActionPrioritization!W51</f>
        <v>0</v>
      </c>
      <c r="X73" s="193" t="str">
        <f>ActionPrioritization!X51</f>
        <v/>
      </c>
      <c r="Y73" s="168" t="s">
        <v>288</v>
      </c>
      <c r="Z73" s="168" t="s">
        <v>288</v>
      </c>
      <c r="AA73" s="168" t="s">
        <v>288</v>
      </c>
      <c r="AB73" s="168" t="s">
        <v>288</v>
      </c>
      <c r="AC73" s="168" t="s">
        <v>288</v>
      </c>
      <c r="AD73" s="168" t="s">
        <v>288</v>
      </c>
      <c r="AE73" s="168" t="s">
        <v>288</v>
      </c>
      <c r="AF73" s="168" t="s">
        <v>288</v>
      </c>
      <c r="AG73" s="168" t="s">
        <v>288</v>
      </c>
    </row>
    <row r="74" spans="1:33" ht="21" customHeight="1" x14ac:dyDescent="0.25">
      <c r="A74" s="162"/>
      <c r="B74" s="162"/>
      <c r="C74" s="561" t="e">
        <f>ActionPrioritization!C52</f>
        <v>#REF!</v>
      </c>
      <c r="D74" s="193" t="e">
        <f>ActionPrioritization!D52</f>
        <v>#REF!</v>
      </c>
      <c r="E74" s="193" t="e">
        <f>ActionPrioritization!E52</f>
        <v>#REF!</v>
      </c>
      <c r="F74" s="193" t="str">
        <f>ActionPrioritization!F52</f>
        <v/>
      </c>
      <c r="G74" s="193" t="str">
        <f>ActionPrioritization!G52</f>
        <v/>
      </c>
      <c r="H74" s="193" t="str">
        <f>ActionPrioritization!H52</f>
        <v/>
      </c>
      <c r="I74" s="193">
        <f>ActionPrioritization!I52</f>
        <v>0</v>
      </c>
      <c r="J74" s="193">
        <f>ActionPrioritization!J52</f>
        <v>0</v>
      </c>
      <c r="K74" s="193">
        <f>ActionPrioritization!K52</f>
        <v>0</v>
      </c>
      <c r="L74" s="193">
        <f>ActionPrioritization!L52</f>
        <v>0</v>
      </c>
      <c r="M74" s="193" t="str">
        <f>ActionPrioritization!M52</f>
        <v/>
      </c>
      <c r="N74" s="193">
        <f>ActionPrioritization!N52</f>
        <v>0</v>
      </c>
      <c r="O74" s="193" t="e">
        <f>ActionPrioritization!O52</f>
        <v>#REF!</v>
      </c>
      <c r="P74" s="193" t="e">
        <f>ActionPrioritization!P52</f>
        <v>#REF!</v>
      </c>
      <c r="Q74" s="193" t="e">
        <f>ActionPrioritization!Q52</f>
        <v>#REF!</v>
      </c>
      <c r="R74" s="193" t="e">
        <f>ActionPrioritization!R52</f>
        <v>#REF!</v>
      </c>
      <c r="S74" s="193" t="str">
        <f>ActionPrioritization!S52</f>
        <v>Yes</v>
      </c>
      <c r="T74" s="193">
        <f>ActionPrioritization!T52</f>
        <v>0</v>
      </c>
      <c r="U74" s="193">
        <f>ActionPrioritization!U52</f>
        <v>0</v>
      </c>
      <c r="V74" s="193">
        <f>ActionPrioritization!V52</f>
        <v>0</v>
      </c>
      <c r="W74" s="193">
        <f>ActionPrioritization!W52</f>
        <v>0</v>
      </c>
      <c r="X74" s="193" t="str">
        <f>ActionPrioritization!X52</f>
        <v/>
      </c>
      <c r="Y74" s="168" t="s">
        <v>288</v>
      </c>
      <c r="Z74" s="168" t="s">
        <v>288</v>
      </c>
      <c r="AA74" s="168" t="s">
        <v>288</v>
      </c>
      <c r="AB74" s="168" t="s">
        <v>288</v>
      </c>
      <c r="AC74" s="168" t="s">
        <v>288</v>
      </c>
      <c r="AD74" s="168" t="s">
        <v>288</v>
      </c>
      <c r="AE74" s="168" t="s">
        <v>288</v>
      </c>
      <c r="AF74" s="168" t="s">
        <v>288</v>
      </c>
      <c r="AG74" s="168" t="s">
        <v>288</v>
      </c>
    </row>
    <row r="75" spans="1:33" ht="21" customHeight="1" x14ac:dyDescent="0.25">
      <c r="A75" s="162"/>
      <c r="B75" s="162"/>
      <c r="C75" s="561" t="e">
        <f>ActionPrioritization!C53</f>
        <v>#REF!</v>
      </c>
      <c r="D75" s="193" t="e">
        <f>ActionPrioritization!D53</f>
        <v>#REF!</v>
      </c>
      <c r="E75" s="193" t="e">
        <f>ActionPrioritization!E53</f>
        <v>#REF!</v>
      </c>
      <c r="F75" s="193" t="str">
        <f>ActionPrioritization!F53</f>
        <v/>
      </c>
      <c r="G75" s="193" t="str">
        <f>ActionPrioritization!G53</f>
        <v/>
      </c>
      <c r="H75" s="193" t="str">
        <f>ActionPrioritization!H53</f>
        <v/>
      </c>
      <c r="I75" s="193">
        <f>ActionPrioritization!I53</f>
        <v>0</v>
      </c>
      <c r="J75" s="193">
        <f>ActionPrioritization!J53</f>
        <v>0</v>
      </c>
      <c r="K75" s="193">
        <f>ActionPrioritization!K53</f>
        <v>0</v>
      </c>
      <c r="L75" s="193">
        <f>ActionPrioritization!L53</f>
        <v>0</v>
      </c>
      <c r="M75" s="193" t="str">
        <f>ActionPrioritization!M53</f>
        <v/>
      </c>
      <c r="N75" s="193">
        <f>ActionPrioritization!N53</f>
        <v>0</v>
      </c>
      <c r="O75" s="193" t="e">
        <f>ActionPrioritization!O53</f>
        <v>#REF!</v>
      </c>
      <c r="P75" s="193" t="e">
        <f>ActionPrioritization!P53</f>
        <v>#REF!</v>
      </c>
      <c r="Q75" s="193" t="e">
        <f>ActionPrioritization!Q53</f>
        <v>#REF!</v>
      </c>
      <c r="R75" s="193" t="e">
        <f>ActionPrioritization!R53</f>
        <v>#REF!</v>
      </c>
      <c r="S75" s="193" t="str">
        <f>ActionPrioritization!S53</f>
        <v>Yes</v>
      </c>
      <c r="T75" s="193">
        <f>ActionPrioritization!T53</f>
        <v>0</v>
      </c>
      <c r="U75" s="193">
        <f>ActionPrioritization!U53</f>
        <v>0</v>
      </c>
      <c r="V75" s="193">
        <f>ActionPrioritization!V53</f>
        <v>0</v>
      </c>
      <c r="W75" s="193">
        <f>ActionPrioritization!W53</f>
        <v>0</v>
      </c>
      <c r="X75" s="193" t="str">
        <f>ActionPrioritization!X53</f>
        <v/>
      </c>
      <c r="Y75" s="168" t="s">
        <v>288</v>
      </c>
      <c r="Z75" s="168" t="s">
        <v>288</v>
      </c>
      <c r="AA75" s="168" t="s">
        <v>288</v>
      </c>
      <c r="AB75" s="168" t="s">
        <v>288</v>
      </c>
      <c r="AC75" s="168" t="s">
        <v>288</v>
      </c>
      <c r="AD75" s="168" t="s">
        <v>288</v>
      </c>
      <c r="AE75" s="168" t="s">
        <v>288</v>
      </c>
      <c r="AF75" s="168" t="s">
        <v>288</v>
      </c>
      <c r="AG75" s="168" t="s">
        <v>288</v>
      </c>
    </row>
    <row r="76" spans="1:33" ht="21" customHeight="1" x14ac:dyDescent="0.25">
      <c r="A76" s="162"/>
      <c r="B76" s="162"/>
      <c r="C76" s="561" t="e">
        <f>ActionPrioritization!C54</f>
        <v>#REF!</v>
      </c>
      <c r="D76" s="193" t="e">
        <f>ActionPrioritization!D54</f>
        <v>#REF!</v>
      </c>
      <c r="E76" s="193" t="e">
        <f>ActionPrioritization!E54</f>
        <v>#REF!</v>
      </c>
      <c r="F76" s="193" t="str">
        <f>ActionPrioritization!F54</f>
        <v/>
      </c>
      <c r="G76" s="193" t="str">
        <f>ActionPrioritization!G54</f>
        <v/>
      </c>
      <c r="H76" s="193" t="str">
        <f>ActionPrioritization!H54</f>
        <v/>
      </c>
      <c r="I76" s="193">
        <f>ActionPrioritization!I54</f>
        <v>0</v>
      </c>
      <c r="J76" s="193">
        <f>ActionPrioritization!J54</f>
        <v>0</v>
      </c>
      <c r="K76" s="193">
        <f>ActionPrioritization!K54</f>
        <v>0</v>
      </c>
      <c r="L76" s="193">
        <f>ActionPrioritization!L54</f>
        <v>0</v>
      </c>
      <c r="M76" s="193" t="str">
        <f>ActionPrioritization!M54</f>
        <v/>
      </c>
      <c r="N76" s="193">
        <f>ActionPrioritization!N54</f>
        <v>0</v>
      </c>
      <c r="O76" s="193" t="e">
        <f>ActionPrioritization!O54</f>
        <v>#REF!</v>
      </c>
      <c r="P76" s="193" t="e">
        <f>ActionPrioritization!P54</f>
        <v>#REF!</v>
      </c>
      <c r="Q76" s="193" t="e">
        <f>ActionPrioritization!Q54</f>
        <v>#REF!</v>
      </c>
      <c r="R76" s="193" t="e">
        <f>ActionPrioritization!R54</f>
        <v>#REF!</v>
      </c>
      <c r="S76" s="193" t="str">
        <f>ActionPrioritization!S54</f>
        <v>Yes</v>
      </c>
      <c r="T76" s="193">
        <f>ActionPrioritization!T54</f>
        <v>0</v>
      </c>
      <c r="U76" s="193">
        <f>ActionPrioritization!U54</f>
        <v>0</v>
      </c>
      <c r="V76" s="193">
        <f>ActionPrioritization!V54</f>
        <v>0</v>
      </c>
      <c r="W76" s="193">
        <f>ActionPrioritization!W54</f>
        <v>0</v>
      </c>
      <c r="X76" s="193" t="str">
        <f>ActionPrioritization!X54</f>
        <v/>
      </c>
      <c r="Y76" s="168" t="s">
        <v>288</v>
      </c>
      <c r="Z76" s="168" t="s">
        <v>288</v>
      </c>
      <c r="AA76" s="168" t="s">
        <v>288</v>
      </c>
      <c r="AB76" s="168" t="s">
        <v>288</v>
      </c>
      <c r="AC76" s="168" t="s">
        <v>288</v>
      </c>
      <c r="AD76" s="168" t="s">
        <v>288</v>
      </c>
      <c r="AE76" s="168" t="s">
        <v>288</v>
      </c>
      <c r="AF76" s="168" t="s">
        <v>288</v>
      </c>
      <c r="AG76" s="168" t="s">
        <v>288</v>
      </c>
    </row>
    <row r="77" spans="1:33" ht="21" customHeight="1" x14ac:dyDescent="0.25">
      <c r="A77" s="162"/>
      <c r="B77" s="162"/>
      <c r="C77" s="561" t="e">
        <f>ActionPrioritization!C55</f>
        <v>#REF!</v>
      </c>
      <c r="D77" s="193" t="e">
        <f>ActionPrioritization!D55</f>
        <v>#REF!</v>
      </c>
      <c r="E77" s="193" t="e">
        <f>ActionPrioritization!E55</f>
        <v>#REF!</v>
      </c>
      <c r="F77" s="193" t="str">
        <f>ActionPrioritization!F55</f>
        <v/>
      </c>
      <c r="G77" s="193" t="str">
        <f>ActionPrioritization!G55</f>
        <v/>
      </c>
      <c r="H77" s="193" t="str">
        <f>ActionPrioritization!H55</f>
        <v/>
      </c>
      <c r="I77" s="193">
        <f>ActionPrioritization!I55</f>
        <v>0</v>
      </c>
      <c r="J77" s="193">
        <f>ActionPrioritization!J55</f>
        <v>0</v>
      </c>
      <c r="K77" s="193">
        <f>ActionPrioritization!K55</f>
        <v>0</v>
      </c>
      <c r="L77" s="193">
        <f>ActionPrioritization!L55</f>
        <v>0</v>
      </c>
      <c r="M77" s="193" t="str">
        <f>ActionPrioritization!M55</f>
        <v/>
      </c>
      <c r="N77" s="193">
        <f>ActionPrioritization!N55</f>
        <v>0</v>
      </c>
      <c r="O77" s="193" t="e">
        <f>ActionPrioritization!O55</f>
        <v>#REF!</v>
      </c>
      <c r="P77" s="193" t="e">
        <f>ActionPrioritization!P55</f>
        <v>#REF!</v>
      </c>
      <c r="Q77" s="193" t="e">
        <f>ActionPrioritization!Q55</f>
        <v>#REF!</v>
      </c>
      <c r="R77" s="193" t="e">
        <f>ActionPrioritization!R55</f>
        <v>#REF!</v>
      </c>
      <c r="S77" s="193" t="str">
        <f>ActionPrioritization!S55</f>
        <v>Yes</v>
      </c>
      <c r="T77" s="193">
        <f>ActionPrioritization!T55</f>
        <v>0</v>
      </c>
      <c r="U77" s="193">
        <f>ActionPrioritization!U55</f>
        <v>0</v>
      </c>
      <c r="V77" s="193">
        <f>ActionPrioritization!V55</f>
        <v>0</v>
      </c>
      <c r="W77" s="193">
        <f>ActionPrioritization!W55</f>
        <v>0</v>
      </c>
      <c r="X77" s="193" t="str">
        <f>ActionPrioritization!X55</f>
        <v/>
      </c>
      <c r="Y77" s="168" t="s">
        <v>288</v>
      </c>
      <c r="Z77" s="168" t="s">
        <v>288</v>
      </c>
      <c r="AA77" s="168" t="s">
        <v>288</v>
      </c>
      <c r="AB77" s="168" t="s">
        <v>288</v>
      </c>
      <c r="AC77" s="168" t="s">
        <v>288</v>
      </c>
      <c r="AD77" s="168" t="s">
        <v>288</v>
      </c>
      <c r="AE77" s="168" t="s">
        <v>288</v>
      </c>
      <c r="AF77" s="168" t="s">
        <v>288</v>
      </c>
      <c r="AG77" s="168" t="s">
        <v>288</v>
      </c>
    </row>
    <row r="78" spans="1:33" ht="21" customHeight="1" x14ac:dyDescent="0.25">
      <c r="A78" s="162"/>
      <c r="B78" s="162"/>
      <c r="C78" s="561" t="e">
        <f>ActionPrioritization!C56</f>
        <v>#REF!</v>
      </c>
      <c r="D78" s="193" t="e">
        <f>ActionPrioritization!D56</f>
        <v>#REF!</v>
      </c>
      <c r="E78" s="193" t="e">
        <f>ActionPrioritization!E56</f>
        <v>#REF!</v>
      </c>
      <c r="F78" s="193" t="str">
        <f>ActionPrioritization!F56</f>
        <v/>
      </c>
      <c r="G78" s="193" t="str">
        <f>ActionPrioritization!G56</f>
        <v/>
      </c>
      <c r="H78" s="193" t="str">
        <f>ActionPrioritization!H56</f>
        <v/>
      </c>
      <c r="I78" s="193">
        <f>ActionPrioritization!I56</f>
        <v>0</v>
      </c>
      <c r="J78" s="193">
        <f>ActionPrioritization!J56</f>
        <v>0</v>
      </c>
      <c r="K78" s="193">
        <f>ActionPrioritization!K56</f>
        <v>0</v>
      </c>
      <c r="L78" s="193">
        <f>ActionPrioritization!L56</f>
        <v>0</v>
      </c>
      <c r="M78" s="193" t="str">
        <f>ActionPrioritization!M56</f>
        <v/>
      </c>
      <c r="N78" s="193">
        <f>ActionPrioritization!N56</f>
        <v>0</v>
      </c>
      <c r="O78" s="193" t="e">
        <f>ActionPrioritization!O56</f>
        <v>#REF!</v>
      </c>
      <c r="P78" s="193" t="e">
        <f>ActionPrioritization!P56</f>
        <v>#REF!</v>
      </c>
      <c r="Q78" s="193" t="e">
        <f>ActionPrioritization!Q56</f>
        <v>#REF!</v>
      </c>
      <c r="R78" s="193" t="e">
        <f>ActionPrioritization!R56</f>
        <v>#REF!</v>
      </c>
      <c r="S78" s="193" t="str">
        <f>ActionPrioritization!S56</f>
        <v>Yes</v>
      </c>
      <c r="T78" s="193">
        <f>ActionPrioritization!T56</f>
        <v>0</v>
      </c>
      <c r="U78" s="193">
        <f>ActionPrioritization!U56</f>
        <v>0</v>
      </c>
      <c r="V78" s="193">
        <f>ActionPrioritization!V56</f>
        <v>0</v>
      </c>
      <c r="W78" s="193">
        <f>ActionPrioritization!W56</f>
        <v>0</v>
      </c>
      <c r="X78" s="193" t="str">
        <f>ActionPrioritization!X56</f>
        <v/>
      </c>
      <c r="Y78" s="168" t="s">
        <v>288</v>
      </c>
      <c r="Z78" s="168" t="s">
        <v>288</v>
      </c>
      <c r="AA78" s="168" t="s">
        <v>288</v>
      </c>
      <c r="AB78" s="168" t="s">
        <v>288</v>
      </c>
      <c r="AC78" s="168" t="s">
        <v>288</v>
      </c>
      <c r="AD78" s="168" t="s">
        <v>288</v>
      </c>
      <c r="AE78" s="168" t="s">
        <v>288</v>
      </c>
      <c r="AF78" s="168" t="s">
        <v>288</v>
      </c>
      <c r="AG78" s="168" t="s">
        <v>288</v>
      </c>
    </row>
    <row r="79" spans="1:33" ht="21" customHeight="1" x14ac:dyDescent="0.25">
      <c r="A79" s="162"/>
      <c r="B79" s="162"/>
      <c r="C79" s="561" t="e">
        <f>ActionPrioritization!C57</f>
        <v>#REF!</v>
      </c>
      <c r="D79" s="193" t="e">
        <f>ActionPrioritization!D57</f>
        <v>#REF!</v>
      </c>
      <c r="E79" s="193" t="e">
        <f>ActionPrioritization!E57</f>
        <v>#REF!</v>
      </c>
      <c r="F79" s="193" t="str">
        <f>ActionPrioritization!F57</f>
        <v/>
      </c>
      <c r="G79" s="193" t="str">
        <f>ActionPrioritization!G57</f>
        <v/>
      </c>
      <c r="H79" s="193" t="str">
        <f>ActionPrioritization!H57</f>
        <v/>
      </c>
      <c r="I79" s="193">
        <f>ActionPrioritization!I57</f>
        <v>0</v>
      </c>
      <c r="J79" s="193">
        <f>ActionPrioritization!J57</f>
        <v>0</v>
      </c>
      <c r="K79" s="193">
        <f>ActionPrioritization!K57</f>
        <v>0</v>
      </c>
      <c r="L79" s="193">
        <f>ActionPrioritization!L57</f>
        <v>0</v>
      </c>
      <c r="M79" s="193" t="str">
        <f>ActionPrioritization!M57</f>
        <v/>
      </c>
      <c r="N79" s="193">
        <f>ActionPrioritization!N57</f>
        <v>0</v>
      </c>
      <c r="O79" s="193" t="e">
        <f>ActionPrioritization!O57</f>
        <v>#REF!</v>
      </c>
      <c r="P79" s="193" t="e">
        <f>ActionPrioritization!P57</f>
        <v>#REF!</v>
      </c>
      <c r="Q79" s="193" t="e">
        <f>ActionPrioritization!Q57</f>
        <v>#REF!</v>
      </c>
      <c r="R79" s="193" t="e">
        <f>ActionPrioritization!R57</f>
        <v>#REF!</v>
      </c>
      <c r="S79" s="193" t="str">
        <f>ActionPrioritization!S57</f>
        <v>Yes</v>
      </c>
      <c r="T79" s="193">
        <f>ActionPrioritization!T57</f>
        <v>0</v>
      </c>
      <c r="U79" s="193">
        <f>ActionPrioritization!U57</f>
        <v>0</v>
      </c>
      <c r="V79" s="193">
        <f>ActionPrioritization!V57</f>
        <v>0</v>
      </c>
      <c r="W79" s="193">
        <f>ActionPrioritization!W57</f>
        <v>0</v>
      </c>
      <c r="X79" s="193" t="str">
        <f>ActionPrioritization!X57</f>
        <v/>
      </c>
      <c r="Y79" s="168" t="s">
        <v>288</v>
      </c>
      <c r="Z79" s="168" t="s">
        <v>288</v>
      </c>
      <c r="AA79" s="168" t="s">
        <v>288</v>
      </c>
      <c r="AB79" s="168" t="s">
        <v>288</v>
      </c>
      <c r="AC79" s="168" t="s">
        <v>288</v>
      </c>
      <c r="AD79" s="168" t="s">
        <v>288</v>
      </c>
      <c r="AE79" s="168" t="s">
        <v>288</v>
      </c>
      <c r="AF79" s="168" t="s">
        <v>288</v>
      </c>
      <c r="AG79" s="168" t="s">
        <v>288</v>
      </c>
    </row>
    <row r="80" spans="1:33" ht="21" customHeight="1" x14ac:dyDescent="0.25">
      <c r="A80" s="162"/>
      <c r="B80" s="162"/>
      <c r="C80" s="561" t="e">
        <f>ActionPrioritization!C58</f>
        <v>#REF!</v>
      </c>
      <c r="D80" s="193" t="e">
        <f>ActionPrioritization!D58</f>
        <v>#REF!</v>
      </c>
      <c r="E80" s="193" t="e">
        <f>ActionPrioritization!E58</f>
        <v>#REF!</v>
      </c>
      <c r="F80" s="193" t="str">
        <f>ActionPrioritization!F58</f>
        <v/>
      </c>
      <c r="G80" s="193" t="str">
        <f>ActionPrioritization!G58</f>
        <v/>
      </c>
      <c r="H80" s="193" t="str">
        <f>ActionPrioritization!H58</f>
        <v/>
      </c>
      <c r="I80" s="193">
        <f>ActionPrioritization!I58</f>
        <v>0</v>
      </c>
      <c r="J80" s="193">
        <f>ActionPrioritization!J58</f>
        <v>0</v>
      </c>
      <c r="K80" s="193">
        <f>ActionPrioritization!K58</f>
        <v>0</v>
      </c>
      <c r="L80" s="193">
        <f>ActionPrioritization!L58</f>
        <v>0</v>
      </c>
      <c r="M80" s="193" t="str">
        <f>ActionPrioritization!M58</f>
        <v/>
      </c>
      <c r="N80" s="193">
        <f>ActionPrioritization!N58</f>
        <v>0</v>
      </c>
      <c r="O80" s="193" t="e">
        <f>ActionPrioritization!O58</f>
        <v>#REF!</v>
      </c>
      <c r="P80" s="193" t="e">
        <f>ActionPrioritization!P58</f>
        <v>#REF!</v>
      </c>
      <c r="Q80" s="193" t="e">
        <f>ActionPrioritization!Q58</f>
        <v>#REF!</v>
      </c>
      <c r="R80" s="193" t="e">
        <f>ActionPrioritization!R58</f>
        <v>#REF!</v>
      </c>
      <c r="S80" s="193" t="str">
        <f>ActionPrioritization!S58</f>
        <v>Yes</v>
      </c>
      <c r="T80" s="193">
        <f>ActionPrioritization!T58</f>
        <v>0</v>
      </c>
      <c r="U80" s="193">
        <f>ActionPrioritization!U58</f>
        <v>0</v>
      </c>
      <c r="V80" s="193">
        <f>ActionPrioritization!V58</f>
        <v>0</v>
      </c>
      <c r="W80" s="193">
        <f>ActionPrioritization!W58</f>
        <v>0</v>
      </c>
      <c r="X80" s="193" t="str">
        <f>ActionPrioritization!X58</f>
        <v/>
      </c>
      <c r="Y80" s="168" t="s">
        <v>288</v>
      </c>
      <c r="Z80" s="168" t="s">
        <v>288</v>
      </c>
      <c r="AA80" s="168" t="s">
        <v>288</v>
      </c>
      <c r="AB80" s="168" t="s">
        <v>288</v>
      </c>
      <c r="AC80" s="168" t="s">
        <v>288</v>
      </c>
      <c r="AD80" s="168" t="s">
        <v>288</v>
      </c>
      <c r="AE80" s="168" t="s">
        <v>288</v>
      </c>
      <c r="AF80" s="168" t="s">
        <v>288</v>
      </c>
      <c r="AG80" s="168" t="s">
        <v>288</v>
      </c>
    </row>
    <row r="81" spans="1:33" ht="21" customHeight="1" x14ac:dyDescent="0.25">
      <c r="A81" s="162"/>
      <c r="B81" s="162"/>
      <c r="C81" s="561" t="e">
        <f>ActionPrioritization!C59</f>
        <v>#REF!</v>
      </c>
      <c r="D81" s="193" t="e">
        <f>ActionPrioritization!D59</f>
        <v>#REF!</v>
      </c>
      <c r="E81" s="193" t="e">
        <f>ActionPrioritization!E59</f>
        <v>#REF!</v>
      </c>
      <c r="F81" s="193" t="str">
        <f>ActionPrioritization!F59</f>
        <v/>
      </c>
      <c r="G81" s="193" t="str">
        <f>ActionPrioritization!G59</f>
        <v/>
      </c>
      <c r="H81" s="193" t="str">
        <f>ActionPrioritization!H59</f>
        <v/>
      </c>
      <c r="I81" s="193">
        <f>ActionPrioritization!I59</f>
        <v>0</v>
      </c>
      <c r="J81" s="193">
        <f>ActionPrioritization!J59</f>
        <v>0</v>
      </c>
      <c r="K81" s="193">
        <f>ActionPrioritization!K59</f>
        <v>0</v>
      </c>
      <c r="L81" s="193">
        <f>ActionPrioritization!L59</f>
        <v>0</v>
      </c>
      <c r="M81" s="193" t="str">
        <f>ActionPrioritization!M59</f>
        <v/>
      </c>
      <c r="N81" s="193">
        <f>ActionPrioritization!N59</f>
        <v>0</v>
      </c>
      <c r="O81" s="193" t="e">
        <f>ActionPrioritization!O59</f>
        <v>#REF!</v>
      </c>
      <c r="P81" s="193" t="e">
        <f>ActionPrioritization!P59</f>
        <v>#REF!</v>
      </c>
      <c r="Q81" s="193" t="e">
        <f>ActionPrioritization!Q59</f>
        <v>#REF!</v>
      </c>
      <c r="R81" s="193" t="e">
        <f>ActionPrioritization!R59</f>
        <v>#REF!</v>
      </c>
      <c r="S81" s="193" t="str">
        <f>ActionPrioritization!S59</f>
        <v>Yes</v>
      </c>
      <c r="T81" s="193">
        <f>ActionPrioritization!T59</f>
        <v>0</v>
      </c>
      <c r="U81" s="193">
        <f>ActionPrioritization!U59</f>
        <v>0</v>
      </c>
      <c r="V81" s="193">
        <f>ActionPrioritization!V59</f>
        <v>0</v>
      </c>
      <c r="W81" s="193">
        <f>ActionPrioritization!W59</f>
        <v>0</v>
      </c>
      <c r="X81" s="193" t="str">
        <f>ActionPrioritization!X59</f>
        <v/>
      </c>
      <c r="Y81" s="168" t="s">
        <v>288</v>
      </c>
      <c r="Z81" s="168" t="s">
        <v>288</v>
      </c>
      <c r="AA81" s="168" t="s">
        <v>288</v>
      </c>
      <c r="AB81" s="168" t="s">
        <v>288</v>
      </c>
      <c r="AC81" s="168" t="s">
        <v>288</v>
      </c>
      <c r="AD81" s="168" t="s">
        <v>288</v>
      </c>
      <c r="AE81" s="168" t="s">
        <v>288</v>
      </c>
      <c r="AF81" s="168" t="s">
        <v>288</v>
      </c>
      <c r="AG81" s="168" t="s">
        <v>288</v>
      </c>
    </row>
    <row r="82" spans="1:33" ht="21" customHeight="1" x14ac:dyDescent="0.25">
      <c r="A82" s="162"/>
      <c r="B82" s="162"/>
      <c r="C82" s="561" t="e">
        <f>ActionPrioritization!C60</f>
        <v>#REF!</v>
      </c>
      <c r="D82" s="193" t="e">
        <f>ActionPrioritization!D60</f>
        <v>#REF!</v>
      </c>
      <c r="E82" s="193" t="e">
        <f>ActionPrioritization!E60</f>
        <v>#REF!</v>
      </c>
      <c r="F82" s="193" t="str">
        <f>ActionPrioritization!F60</f>
        <v/>
      </c>
      <c r="G82" s="193" t="str">
        <f>ActionPrioritization!G60</f>
        <v/>
      </c>
      <c r="H82" s="193" t="str">
        <f>ActionPrioritization!H60</f>
        <v/>
      </c>
      <c r="I82" s="193">
        <f>ActionPrioritization!I60</f>
        <v>0</v>
      </c>
      <c r="J82" s="193">
        <f>ActionPrioritization!J60</f>
        <v>0</v>
      </c>
      <c r="K82" s="193">
        <f>ActionPrioritization!K60</f>
        <v>0</v>
      </c>
      <c r="L82" s="193">
        <f>ActionPrioritization!L60</f>
        <v>0</v>
      </c>
      <c r="M82" s="193" t="str">
        <f>ActionPrioritization!M60</f>
        <v/>
      </c>
      <c r="N82" s="193">
        <f>ActionPrioritization!N60</f>
        <v>0</v>
      </c>
      <c r="O82" s="193" t="e">
        <f>ActionPrioritization!O60</f>
        <v>#REF!</v>
      </c>
      <c r="P82" s="193" t="e">
        <f>ActionPrioritization!P60</f>
        <v>#REF!</v>
      </c>
      <c r="Q82" s="193" t="e">
        <f>ActionPrioritization!Q60</f>
        <v>#REF!</v>
      </c>
      <c r="R82" s="193" t="e">
        <f>ActionPrioritization!R60</f>
        <v>#REF!</v>
      </c>
      <c r="S82" s="193" t="str">
        <f>ActionPrioritization!S60</f>
        <v>Yes</v>
      </c>
      <c r="T82" s="193">
        <f>ActionPrioritization!T60</f>
        <v>0</v>
      </c>
      <c r="U82" s="193">
        <f>ActionPrioritization!U60</f>
        <v>0</v>
      </c>
      <c r="V82" s="193">
        <f>ActionPrioritization!V60</f>
        <v>0</v>
      </c>
      <c r="W82" s="193">
        <f>ActionPrioritization!W60</f>
        <v>0</v>
      </c>
      <c r="X82" s="193" t="str">
        <f>ActionPrioritization!X60</f>
        <v/>
      </c>
      <c r="Y82" s="168" t="s">
        <v>288</v>
      </c>
      <c r="Z82" s="168" t="s">
        <v>288</v>
      </c>
      <c r="AA82" s="168" t="s">
        <v>288</v>
      </c>
      <c r="AB82" s="168" t="s">
        <v>288</v>
      </c>
      <c r="AC82" s="168" t="s">
        <v>288</v>
      </c>
      <c r="AD82" s="168" t="s">
        <v>288</v>
      </c>
      <c r="AE82" s="168" t="s">
        <v>288</v>
      </c>
      <c r="AF82" s="168" t="s">
        <v>288</v>
      </c>
      <c r="AG82" s="168" t="s">
        <v>288</v>
      </c>
    </row>
    <row r="83" spans="1:33" ht="21" customHeight="1" x14ac:dyDescent="0.25">
      <c r="A83" s="162"/>
      <c r="B83" s="162"/>
      <c r="C83" s="561" t="e">
        <f>ActionPrioritization!C61</f>
        <v>#REF!</v>
      </c>
      <c r="D83" s="193" t="e">
        <f>ActionPrioritization!D61</f>
        <v>#REF!</v>
      </c>
      <c r="E83" s="193" t="e">
        <f>ActionPrioritization!E61</f>
        <v>#REF!</v>
      </c>
      <c r="F83" s="193" t="str">
        <f>ActionPrioritization!F61</f>
        <v/>
      </c>
      <c r="G83" s="193" t="str">
        <f>ActionPrioritization!G61</f>
        <v/>
      </c>
      <c r="H83" s="193" t="str">
        <f>ActionPrioritization!H61</f>
        <v/>
      </c>
      <c r="I83" s="193">
        <f>ActionPrioritization!I61</f>
        <v>0</v>
      </c>
      <c r="J83" s="193">
        <f>ActionPrioritization!J61</f>
        <v>0</v>
      </c>
      <c r="K83" s="193">
        <f>ActionPrioritization!K61</f>
        <v>0</v>
      </c>
      <c r="L83" s="193">
        <f>ActionPrioritization!L61</f>
        <v>0</v>
      </c>
      <c r="M83" s="193" t="str">
        <f>ActionPrioritization!M61</f>
        <v/>
      </c>
      <c r="N83" s="193">
        <f>ActionPrioritization!N61</f>
        <v>0</v>
      </c>
      <c r="O83" s="193" t="e">
        <f>ActionPrioritization!O61</f>
        <v>#REF!</v>
      </c>
      <c r="P83" s="193" t="e">
        <f>ActionPrioritization!P61</f>
        <v>#REF!</v>
      </c>
      <c r="Q83" s="193" t="e">
        <f>ActionPrioritization!Q61</f>
        <v>#REF!</v>
      </c>
      <c r="R83" s="193" t="e">
        <f>ActionPrioritization!R61</f>
        <v>#REF!</v>
      </c>
      <c r="S83" s="193" t="str">
        <f>ActionPrioritization!S61</f>
        <v>Yes</v>
      </c>
      <c r="T83" s="193">
        <f>ActionPrioritization!T61</f>
        <v>0</v>
      </c>
      <c r="U83" s="193">
        <f>ActionPrioritization!U61</f>
        <v>0</v>
      </c>
      <c r="V83" s="193">
        <f>ActionPrioritization!V61</f>
        <v>0</v>
      </c>
      <c r="W83" s="193">
        <f>ActionPrioritization!W61</f>
        <v>0</v>
      </c>
      <c r="X83" s="193" t="str">
        <f>ActionPrioritization!X61</f>
        <v/>
      </c>
      <c r="Y83" s="168" t="s">
        <v>288</v>
      </c>
      <c r="Z83" s="168" t="s">
        <v>288</v>
      </c>
      <c r="AA83" s="168" t="s">
        <v>288</v>
      </c>
      <c r="AB83" s="168" t="s">
        <v>288</v>
      </c>
      <c r="AC83" s="168" t="s">
        <v>288</v>
      </c>
      <c r="AD83" s="168" t="s">
        <v>288</v>
      </c>
      <c r="AE83" s="168" t="s">
        <v>288</v>
      </c>
      <c r="AF83" s="168" t="s">
        <v>288</v>
      </c>
      <c r="AG83" s="168" t="s">
        <v>288</v>
      </c>
    </row>
    <row r="84" spans="1:33" ht="21" customHeight="1" x14ac:dyDescent="0.25">
      <c r="A84" s="162"/>
      <c r="B84" s="162"/>
      <c r="C84" s="561" t="e">
        <f>ActionPrioritization!C62</f>
        <v>#REF!</v>
      </c>
      <c r="D84" s="193" t="e">
        <f>ActionPrioritization!D62</f>
        <v>#REF!</v>
      </c>
      <c r="E84" s="193" t="e">
        <f>ActionPrioritization!E62</f>
        <v>#REF!</v>
      </c>
      <c r="F84" s="193" t="str">
        <f>ActionPrioritization!F62</f>
        <v/>
      </c>
      <c r="G84" s="193" t="str">
        <f>ActionPrioritization!G62</f>
        <v/>
      </c>
      <c r="H84" s="193" t="str">
        <f>ActionPrioritization!H62</f>
        <v/>
      </c>
      <c r="I84" s="193">
        <f>ActionPrioritization!I62</f>
        <v>0</v>
      </c>
      <c r="J84" s="193">
        <f>ActionPrioritization!J62</f>
        <v>0</v>
      </c>
      <c r="K84" s="193">
        <f>ActionPrioritization!K62</f>
        <v>0</v>
      </c>
      <c r="L84" s="193">
        <f>ActionPrioritization!L62</f>
        <v>0</v>
      </c>
      <c r="M84" s="193" t="str">
        <f>ActionPrioritization!M62</f>
        <v/>
      </c>
      <c r="N84" s="193">
        <f>ActionPrioritization!N62</f>
        <v>0</v>
      </c>
      <c r="O84" s="193" t="e">
        <f>ActionPrioritization!O62</f>
        <v>#REF!</v>
      </c>
      <c r="P84" s="193" t="e">
        <f>ActionPrioritization!P62</f>
        <v>#REF!</v>
      </c>
      <c r="Q84" s="193" t="e">
        <f>ActionPrioritization!Q62</f>
        <v>#REF!</v>
      </c>
      <c r="R84" s="193" t="e">
        <f>ActionPrioritization!R62</f>
        <v>#REF!</v>
      </c>
      <c r="S84" s="193" t="str">
        <f>ActionPrioritization!S62</f>
        <v>Yes</v>
      </c>
      <c r="T84" s="193">
        <f>ActionPrioritization!T62</f>
        <v>0</v>
      </c>
      <c r="U84" s="193">
        <f>ActionPrioritization!U62</f>
        <v>0</v>
      </c>
      <c r="V84" s="193">
        <f>ActionPrioritization!V62</f>
        <v>0</v>
      </c>
      <c r="W84" s="193">
        <f>ActionPrioritization!W62</f>
        <v>0</v>
      </c>
      <c r="X84" s="193" t="str">
        <f>ActionPrioritization!X62</f>
        <v/>
      </c>
      <c r="Y84" s="168" t="s">
        <v>288</v>
      </c>
      <c r="Z84" s="168" t="s">
        <v>288</v>
      </c>
      <c r="AA84" s="168" t="s">
        <v>288</v>
      </c>
      <c r="AB84" s="168" t="s">
        <v>288</v>
      </c>
      <c r="AC84" s="168" t="s">
        <v>288</v>
      </c>
      <c r="AD84" s="168" t="s">
        <v>288</v>
      </c>
      <c r="AE84" s="168" t="s">
        <v>288</v>
      </c>
      <c r="AF84" s="168" t="s">
        <v>288</v>
      </c>
      <c r="AG84" s="168" t="s">
        <v>288</v>
      </c>
    </row>
    <row r="85" spans="1:33" ht="21" customHeight="1" x14ac:dyDescent="0.25">
      <c r="A85" s="162"/>
      <c r="B85" s="162"/>
      <c r="C85" s="561" t="e">
        <f>ActionPrioritization!C63</f>
        <v>#REF!</v>
      </c>
      <c r="D85" s="193" t="e">
        <f>ActionPrioritization!D63</f>
        <v>#REF!</v>
      </c>
      <c r="E85" s="193" t="e">
        <f>ActionPrioritization!E63</f>
        <v>#REF!</v>
      </c>
      <c r="F85" s="193" t="str">
        <f>ActionPrioritization!F63</f>
        <v/>
      </c>
      <c r="G85" s="193" t="str">
        <f>ActionPrioritization!G63</f>
        <v/>
      </c>
      <c r="H85" s="193" t="str">
        <f>ActionPrioritization!H63</f>
        <v/>
      </c>
      <c r="I85" s="193">
        <f>ActionPrioritization!I63</f>
        <v>0</v>
      </c>
      <c r="J85" s="193">
        <f>ActionPrioritization!J63</f>
        <v>0</v>
      </c>
      <c r="K85" s="193">
        <f>ActionPrioritization!K63</f>
        <v>0</v>
      </c>
      <c r="L85" s="193">
        <f>ActionPrioritization!L63</f>
        <v>0</v>
      </c>
      <c r="M85" s="193" t="str">
        <f>ActionPrioritization!M63</f>
        <v/>
      </c>
      <c r="N85" s="193">
        <f>ActionPrioritization!N63</f>
        <v>0</v>
      </c>
      <c r="O85" s="193" t="e">
        <f>ActionPrioritization!O63</f>
        <v>#REF!</v>
      </c>
      <c r="P85" s="193" t="e">
        <f>ActionPrioritization!P63</f>
        <v>#REF!</v>
      </c>
      <c r="Q85" s="193" t="e">
        <f>ActionPrioritization!Q63</f>
        <v>#REF!</v>
      </c>
      <c r="R85" s="193" t="e">
        <f>ActionPrioritization!R63</f>
        <v>#REF!</v>
      </c>
      <c r="S85" s="193" t="str">
        <f>ActionPrioritization!S63</f>
        <v>Yes</v>
      </c>
      <c r="T85" s="193">
        <f>ActionPrioritization!T63</f>
        <v>0</v>
      </c>
      <c r="U85" s="193">
        <f>ActionPrioritization!U63</f>
        <v>0</v>
      </c>
      <c r="V85" s="193">
        <f>ActionPrioritization!V63</f>
        <v>0</v>
      </c>
      <c r="W85" s="193">
        <f>ActionPrioritization!W63</f>
        <v>0</v>
      </c>
      <c r="X85" s="193" t="str">
        <f>ActionPrioritization!X63</f>
        <v/>
      </c>
      <c r="Y85" s="168" t="s">
        <v>288</v>
      </c>
      <c r="Z85" s="168" t="s">
        <v>288</v>
      </c>
      <c r="AA85" s="168" t="s">
        <v>288</v>
      </c>
      <c r="AB85" s="168" t="s">
        <v>288</v>
      </c>
      <c r="AC85" s="168" t="s">
        <v>288</v>
      </c>
      <c r="AD85" s="168" t="s">
        <v>288</v>
      </c>
      <c r="AE85" s="168" t="s">
        <v>288</v>
      </c>
      <c r="AF85" s="168" t="s">
        <v>288</v>
      </c>
      <c r="AG85" s="168" t="s">
        <v>288</v>
      </c>
    </row>
    <row r="86" spans="1:33" ht="21" customHeight="1" x14ac:dyDescent="0.25">
      <c r="A86" s="162"/>
      <c r="B86" s="162"/>
      <c r="C86" s="561" t="e">
        <f>ActionPrioritization!C64</f>
        <v>#REF!</v>
      </c>
      <c r="D86" s="193" t="e">
        <f>ActionPrioritization!D64</f>
        <v>#REF!</v>
      </c>
      <c r="E86" s="193" t="e">
        <f>ActionPrioritization!E64</f>
        <v>#REF!</v>
      </c>
      <c r="F86" s="193" t="str">
        <f>ActionPrioritization!F64</f>
        <v/>
      </c>
      <c r="G86" s="193" t="str">
        <f>ActionPrioritization!G64</f>
        <v/>
      </c>
      <c r="H86" s="193" t="str">
        <f>ActionPrioritization!H64</f>
        <v/>
      </c>
      <c r="I86" s="193">
        <f>ActionPrioritization!I64</f>
        <v>0</v>
      </c>
      <c r="J86" s="193">
        <f>ActionPrioritization!J64</f>
        <v>0</v>
      </c>
      <c r="K86" s="193">
        <f>ActionPrioritization!K64</f>
        <v>0</v>
      </c>
      <c r="L86" s="193">
        <f>ActionPrioritization!L64</f>
        <v>0</v>
      </c>
      <c r="M86" s="193" t="str">
        <f>ActionPrioritization!M64</f>
        <v/>
      </c>
      <c r="N86" s="193">
        <f>ActionPrioritization!N64</f>
        <v>0</v>
      </c>
      <c r="O86" s="193" t="e">
        <f>ActionPrioritization!O64</f>
        <v>#REF!</v>
      </c>
      <c r="P86" s="193" t="e">
        <f>ActionPrioritization!P64</f>
        <v>#REF!</v>
      </c>
      <c r="Q86" s="193" t="e">
        <f>ActionPrioritization!Q64</f>
        <v>#REF!</v>
      </c>
      <c r="R86" s="193" t="e">
        <f>ActionPrioritization!R64</f>
        <v>#REF!</v>
      </c>
      <c r="S86" s="193" t="str">
        <f>ActionPrioritization!S64</f>
        <v>Yes</v>
      </c>
      <c r="T86" s="193">
        <f>ActionPrioritization!T64</f>
        <v>0</v>
      </c>
      <c r="U86" s="193">
        <f>ActionPrioritization!U64</f>
        <v>0</v>
      </c>
      <c r="V86" s="193">
        <f>ActionPrioritization!V64</f>
        <v>0</v>
      </c>
      <c r="W86" s="193">
        <f>ActionPrioritization!W64</f>
        <v>0</v>
      </c>
      <c r="X86" s="193" t="str">
        <f>ActionPrioritization!X64</f>
        <v/>
      </c>
      <c r="Y86" s="168" t="s">
        <v>288</v>
      </c>
      <c r="Z86" s="168" t="s">
        <v>288</v>
      </c>
      <c r="AA86" s="168" t="s">
        <v>288</v>
      </c>
      <c r="AB86" s="168" t="s">
        <v>288</v>
      </c>
      <c r="AC86" s="168" t="s">
        <v>288</v>
      </c>
      <c r="AD86" s="168" t="s">
        <v>288</v>
      </c>
      <c r="AE86" s="168" t="s">
        <v>288</v>
      </c>
      <c r="AF86" s="168" t="s">
        <v>288</v>
      </c>
      <c r="AG86" s="168" t="s">
        <v>288</v>
      </c>
    </row>
    <row r="87" spans="1:33" ht="21" customHeight="1" x14ac:dyDescent="0.25">
      <c r="A87" s="162"/>
      <c r="B87" s="162"/>
      <c r="C87" s="561" t="e">
        <f>ActionPrioritization!C65</f>
        <v>#REF!</v>
      </c>
      <c r="D87" s="193" t="e">
        <f>ActionPrioritization!D65</f>
        <v>#REF!</v>
      </c>
      <c r="E87" s="193" t="e">
        <f>ActionPrioritization!E65</f>
        <v>#REF!</v>
      </c>
      <c r="F87" s="193" t="str">
        <f>ActionPrioritization!F65</f>
        <v/>
      </c>
      <c r="G87" s="193" t="str">
        <f>ActionPrioritization!G65</f>
        <v/>
      </c>
      <c r="H87" s="193" t="str">
        <f>ActionPrioritization!H65</f>
        <v/>
      </c>
      <c r="I87" s="193">
        <f>ActionPrioritization!I65</f>
        <v>0</v>
      </c>
      <c r="J87" s="193">
        <f>ActionPrioritization!J65</f>
        <v>0</v>
      </c>
      <c r="K87" s="193">
        <f>ActionPrioritization!K65</f>
        <v>0</v>
      </c>
      <c r="L87" s="193">
        <f>ActionPrioritization!L65</f>
        <v>0</v>
      </c>
      <c r="M87" s="193" t="str">
        <f>ActionPrioritization!M65</f>
        <v/>
      </c>
      <c r="N87" s="193">
        <f>ActionPrioritization!N65</f>
        <v>0</v>
      </c>
      <c r="O87" s="193" t="e">
        <f>ActionPrioritization!O65</f>
        <v>#REF!</v>
      </c>
      <c r="P87" s="193" t="e">
        <f>ActionPrioritization!P65</f>
        <v>#REF!</v>
      </c>
      <c r="Q87" s="193" t="e">
        <f>ActionPrioritization!Q65</f>
        <v>#REF!</v>
      </c>
      <c r="R87" s="193" t="e">
        <f>ActionPrioritization!R65</f>
        <v>#REF!</v>
      </c>
      <c r="S87" s="193" t="str">
        <f>ActionPrioritization!S65</f>
        <v>Yes</v>
      </c>
      <c r="T87" s="193">
        <f>ActionPrioritization!T65</f>
        <v>0</v>
      </c>
      <c r="U87" s="193">
        <f>ActionPrioritization!U65</f>
        <v>0</v>
      </c>
      <c r="V87" s="193">
        <f>ActionPrioritization!V65</f>
        <v>0</v>
      </c>
      <c r="W87" s="193">
        <f>ActionPrioritization!W65</f>
        <v>0</v>
      </c>
      <c r="X87" s="193" t="str">
        <f>ActionPrioritization!X65</f>
        <v/>
      </c>
      <c r="Y87" s="168" t="s">
        <v>288</v>
      </c>
      <c r="Z87" s="168" t="s">
        <v>288</v>
      </c>
      <c r="AA87" s="168" t="s">
        <v>288</v>
      </c>
      <c r="AB87" s="168" t="s">
        <v>288</v>
      </c>
      <c r="AC87" s="168" t="s">
        <v>288</v>
      </c>
      <c r="AD87" s="168" t="s">
        <v>288</v>
      </c>
      <c r="AE87" s="168" t="s">
        <v>288</v>
      </c>
      <c r="AF87" s="168" t="s">
        <v>288</v>
      </c>
      <c r="AG87" s="168" t="s">
        <v>288</v>
      </c>
    </row>
    <row r="88" spans="1:33" ht="21" customHeight="1" x14ac:dyDescent="0.25">
      <c r="A88" s="162"/>
      <c r="B88" s="162"/>
      <c r="C88" s="561" t="e">
        <f>ActionPrioritization!C66</f>
        <v>#REF!</v>
      </c>
      <c r="D88" s="193" t="e">
        <f>ActionPrioritization!D66</f>
        <v>#REF!</v>
      </c>
      <c r="E88" s="193" t="e">
        <f>ActionPrioritization!E66</f>
        <v>#REF!</v>
      </c>
      <c r="F88" s="193" t="str">
        <f>ActionPrioritization!F66</f>
        <v/>
      </c>
      <c r="G88" s="193" t="str">
        <f>ActionPrioritization!G66</f>
        <v/>
      </c>
      <c r="H88" s="193" t="str">
        <f>ActionPrioritization!H66</f>
        <v/>
      </c>
      <c r="I88" s="193">
        <f>ActionPrioritization!I66</f>
        <v>0</v>
      </c>
      <c r="J88" s="193">
        <f>ActionPrioritization!J66</f>
        <v>0</v>
      </c>
      <c r="K88" s="193">
        <f>ActionPrioritization!K66</f>
        <v>0</v>
      </c>
      <c r="L88" s="193">
        <f>ActionPrioritization!L66</f>
        <v>0</v>
      </c>
      <c r="M88" s="193" t="str">
        <f>ActionPrioritization!M66</f>
        <v/>
      </c>
      <c r="N88" s="193">
        <f>ActionPrioritization!N66</f>
        <v>0</v>
      </c>
      <c r="O88" s="193" t="e">
        <f>ActionPrioritization!O66</f>
        <v>#REF!</v>
      </c>
      <c r="P88" s="193" t="e">
        <f>ActionPrioritization!P66</f>
        <v>#REF!</v>
      </c>
      <c r="Q88" s="193" t="e">
        <f>ActionPrioritization!Q66</f>
        <v>#REF!</v>
      </c>
      <c r="R88" s="193" t="e">
        <f>ActionPrioritization!R66</f>
        <v>#REF!</v>
      </c>
      <c r="S88" s="193" t="str">
        <f>ActionPrioritization!S66</f>
        <v>Yes</v>
      </c>
      <c r="T88" s="193">
        <f>ActionPrioritization!T66</f>
        <v>0</v>
      </c>
      <c r="U88" s="193">
        <f>ActionPrioritization!U66</f>
        <v>0</v>
      </c>
      <c r="V88" s="193">
        <f>ActionPrioritization!V66</f>
        <v>0</v>
      </c>
      <c r="W88" s="193">
        <f>ActionPrioritization!W66</f>
        <v>0</v>
      </c>
      <c r="X88" s="193" t="str">
        <f>ActionPrioritization!X66</f>
        <v/>
      </c>
      <c r="Y88" s="168" t="s">
        <v>288</v>
      </c>
      <c r="Z88" s="168" t="s">
        <v>288</v>
      </c>
      <c r="AA88" s="168" t="s">
        <v>288</v>
      </c>
      <c r="AB88" s="168" t="s">
        <v>288</v>
      </c>
      <c r="AC88" s="168" t="s">
        <v>288</v>
      </c>
      <c r="AD88" s="168" t="s">
        <v>288</v>
      </c>
      <c r="AE88" s="168" t="s">
        <v>288</v>
      </c>
      <c r="AF88" s="168" t="s">
        <v>288</v>
      </c>
      <c r="AG88" s="168" t="s">
        <v>288</v>
      </c>
    </row>
    <row r="89" spans="1:33" ht="21" customHeight="1" x14ac:dyDescent="0.25">
      <c r="A89" s="162"/>
      <c r="B89" s="162"/>
      <c r="C89" s="561" t="e">
        <f>ActionPrioritization!C67</f>
        <v>#REF!</v>
      </c>
      <c r="D89" s="193" t="e">
        <f>ActionPrioritization!D67</f>
        <v>#REF!</v>
      </c>
      <c r="E89" s="193" t="e">
        <f>ActionPrioritization!E67</f>
        <v>#REF!</v>
      </c>
      <c r="F89" s="193" t="str">
        <f>ActionPrioritization!F67</f>
        <v/>
      </c>
      <c r="G89" s="193" t="str">
        <f>ActionPrioritization!G67</f>
        <v/>
      </c>
      <c r="H89" s="193" t="str">
        <f>ActionPrioritization!H67</f>
        <v/>
      </c>
      <c r="I89" s="193">
        <f>ActionPrioritization!I67</f>
        <v>0</v>
      </c>
      <c r="J89" s="193">
        <f>ActionPrioritization!J67</f>
        <v>0</v>
      </c>
      <c r="K89" s="193">
        <f>ActionPrioritization!K67</f>
        <v>0</v>
      </c>
      <c r="L89" s="193">
        <f>ActionPrioritization!L67</f>
        <v>0</v>
      </c>
      <c r="M89" s="193" t="str">
        <f>ActionPrioritization!M67</f>
        <v/>
      </c>
      <c r="N89" s="193">
        <f>ActionPrioritization!N67</f>
        <v>0</v>
      </c>
      <c r="O89" s="193" t="e">
        <f>ActionPrioritization!O67</f>
        <v>#REF!</v>
      </c>
      <c r="P89" s="193" t="e">
        <f>ActionPrioritization!P67</f>
        <v>#REF!</v>
      </c>
      <c r="Q89" s="193" t="e">
        <f>ActionPrioritization!Q67</f>
        <v>#REF!</v>
      </c>
      <c r="R89" s="193" t="e">
        <f>ActionPrioritization!R67</f>
        <v>#REF!</v>
      </c>
      <c r="S89" s="193" t="str">
        <f>ActionPrioritization!S67</f>
        <v>Yes</v>
      </c>
      <c r="T89" s="193">
        <f>ActionPrioritization!T67</f>
        <v>0</v>
      </c>
      <c r="U89" s="193">
        <f>ActionPrioritization!U67</f>
        <v>0</v>
      </c>
      <c r="V89" s="193">
        <f>ActionPrioritization!V67</f>
        <v>0</v>
      </c>
      <c r="W89" s="193">
        <f>ActionPrioritization!W67</f>
        <v>0</v>
      </c>
      <c r="X89" s="193" t="str">
        <f>ActionPrioritization!X67</f>
        <v/>
      </c>
      <c r="Y89" s="168" t="s">
        <v>288</v>
      </c>
      <c r="Z89" s="168" t="s">
        <v>288</v>
      </c>
      <c r="AA89" s="168" t="s">
        <v>288</v>
      </c>
      <c r="AB89" s="168" t="s">
        <v>288</v>
      </c>
      <c r="AC89" s="168" t="s">
        <v>288</v>
      </c>
      <c r="AD89" s="168" t="s">
        <v>288</v>
      </c>
      <c r="AE89" s="168" t="s">
        <v>288</v>
      </c>
      <c r="AF89" s="168" t="s">
        <v>288</v>
      </c>
      <c r="AG89" s="168" t="s">
        <v>288</v>
      </c>
    </row>
    <row r="90" spans="1:33" ht="21" customHeight="1" x14ac:dyDescent="0.25">
      <c r="A90" s="162"/>
      <c r="B90" s="162"/>
      <c r="C90" s="561" t="e">
        <f>ActionPrioritization!C68</f>
        <v>#REF!</v>
      </c>
      <c r="D90" s="193" t="e">
        <f>ActionPrioritization!D68</f>
        <v>#REF!</v>
      </c>
      <c r="E90" s="193" t="e">
        <f>ActionPrioritization!E68</f>
        <v>#REF!</v>
      </c>
      <c r="F90" s="193" t="str">
        <f>ActionPrioritization!F68</f>
        <v/>
      </c>
      <c r="G90" s="193" t="str">
        <f>ActionPrioritization!G68</f>
        <v/>
      </c>
      <c r="H90" s="193" t="str">
        <f>ActionPrioritization!H68</f>
        <v/>
      </c>
      <c r="I90" s="193">
        <f>ActionPrioritization!I68</f>
        <v>0</v>
      </c>
      <c r="J90" s="193">
        <f>ActionPrioritization!J68</f>
        <v>0</v>
      </c>
      <c r="K90" s="193">
        <f>ActionPrioritization!K68</f>
        <v>0</v>
      </c>
      <c r="L90" s="193">
        <f>ActionPrioritization!L68</f>
        <v>0</v>
      </c>
      <c r="M90" s="193" t="str">
        <f>ActionPrioritization!M68</f>
        <v/>
      </c>
      <c r="N90" s="193">
        <f>ActionPrioritization!N68</f>
        <v>0</v>
      </c>
      <c r="O90" s="193" t="e">
        <f>ActionPrioritization!O68</f>
        <v>#REF!</v>
      </c>
      <c r="P90" s="193" t="e">
        <f>ActionPrioritization!P68</f>
        <v>#REF!</v>
      </c>
      <c r="Q90" s="193" t="e">
        <f>ActionPrioritization!Q68</f>
        <v>#REF!</v>
      </c>
      <c r="R90" s="193" t="e">
        <f>ActionPrioritization!R68</f>
        <v>#REF!</v>
      </c>
      <c r="S90" s="193" t="str">
        <f>ActionPrioritization!S68</f>
        <v>Yes</v>
      </c>
      <c r="T90" s="193">
        <f>ActionPrioritization!T68</f>
        <v>0</v>
      </c>
      <c r="U90" s="193">
        <f>ActionPrioritization!U68</f>
        <v>0</v>
      </c>
      <c r="V90" s="193">
        <f>ActionPrioritization!V68</f>
        <v>0</v>
      </c>
      <c r="W90" s="193">
        <f>ActionPrioritization!W68</f>
        <v>0</v>
      </c>
      <c r="X90" s="193" t="str">
        <f>ActionPrioritization!X68</f>
        <v/>
      </c>
      <c r="Y90" s="168" t="s">
        <v>288</v>
      </c>
      <c r="Z90" s="168" t="s">
        <v>288</v>
      </c>
      <c r="AA90" s="168" t="s">
        <v>288</v>
      </c>
      <c r="AB90" s="168" t="s">
        <v>288</v>
      </c>
      <c r="AC90" s="168" t="s">
        <v>288</v>
      </c>
      <c r="AD90" s="168" t="s">
        <v>288</v>
      </c>
      <c r="AE90" s="168" t="s">
        <v>288</v>
      </c>
      <c r="AF90" s="168" t="s">
        <v>288</v>
      </c>
      <c r="AG90" s="168" t="s">
        <v>288</v>
      </c>
    </row>
    <row r="91" spans="1:33" ht="21" customHeight="1" x14ac:dyDescent="0.25">
      <c r="A91" s="162"/>
      <c r="B91" s="162"/>
      <c r="C91" s="561" t="e">
        <f>ActionPrioritization!C69</f>
        <v>#REF!</v>
      </c>
      <c r="D91" s="193" t="e">
        <f>ActionPrioritization!D69</f>
        <v>#REF!</v>
      </c>
      <c r="E91" s="193" t="e">
        <f>ActionPrioritization!E69</f>
        <v>#REF!</v>
      </c>
      <c r="F91" s="193" t="str">
        <f>ActionPrioritization!F69</f>
        <v/>
      </c>
      <c r="G91" s="193" t="str">
        <f>ActionPrioritization!G69</f>
        <v/>
      </c>
      <c r="H91" s="193" t="str">
        <f>ActionPrioritization!H69</f>
        <v/>
      </c>
      <c r="I91" s="193">
        <f>ActionPrioritization!I69</f>
        <v>0</v>
      </c>
      <c r="J91" s="193">
        <f>ActionPrioritization!J69</f>
        <v>0</v>
      </c>
      <c r="K91" s="193">
        <f>ActionPrioritization!K69</f>
        <v>0</v>
      </c>
      <c r="L91" s="193">
        <f>ActionPrioritization!L69</f>
        <v>0</v>
      </c>
      <c r="M91" s="193" t="str">
        <f>ActionPrioritization!M69</f>
        <v/>
      </c>
      <c r="N91" s="193">
        <f>ActionPrioritization!N69</f>
        <v>0</v>
      </c>
      <c r="O91" s="193" t="e">
        <f>ActionPrioritization!O69</f>
        <v>#REF!</v>
      </c>
      <c r="P91" s="193" t="e">
        <f>ActionPrioritization!P69</f>
        <v>#REF!</v>
      </c>
      <c r="Q91" s="193" t="e">
        <f>ActionPrioritization!Q69</f>
        <v>#REF!</v>
      </c>
      <c r="R91" s="193" t="e">
        <f>ActionPrioritization!R69</f>
        <v>#REF!</v>
      </c>
      <c r="S91" s="193" t="str">
        <f>ActionPrioritization!S69</f>
        <v>Yes</v>
      </c>
      <c r="T91" s="193">
        <f>ActionPrioritization!T69</f>
        <v>0</v>
      </c>
      <c r="U91" s="193">
        <f>ActionPrioritization!U69</f>
        <v>0</v>
      </c>
      <c r="V91" s="193">
        <f>ActionPrioritization!V69</f>
        <v>0</v>
      </c>
      <c r="W91" s="193">
        <f>ActionPrioritization!W69</f>
        <v>0</v>
      </c>
      <c r="X91" s="193" t="str">
        <f>ActionPrioritization!X69</f>
        <v/>
      </c>
      <c r="Y91" s="168" t="s">
        <v>288</v>
      </c>
      <c r="Z91" s="168" t="s">
        <v>288</v>
      </c>
      <c r="AA91" s="168" t="s">
        <v>288</v>
      </c>
      <c r="AB91" s="168" t="s">
        <v>288</v>
      </c>
      <c r="AC91" s="168" t="s">
        <v>288</v>
      </c>
      <c r="AD91" s="168" t="s">
        <v>288</v>
      </c>
      <c r="AE91" s="168" t="s">
        <v>288</v>
      </c>
      <c r="AF91" s="168" t="s">
        <v>288</v>
      </c>
      <c r="AG91" s="168" t="s">
        <v>288</v>
      </c>
    </row>
    <row r="92" spans="1:33" ht="21" customHeight="1" x14ac:dyDescent="0.25">
      <c r="A92" s="162"/>
      <c r="B92" s="162"/>
      <c r="C92" s="561" t="e">
        <f>ActionPrioritization!C70</f>
        <v>#REF!</v>
      </c>
      <c r="D92" s="193" t="e">
        <f>ActionPrioritization!D70</f>
        <v>#REF!</v>
      </c>
      <c r="E92" s="193" t="e">
        <f>ActionPrioritization!E70</f>
        <v>#REF!</v>
      </c>
      <c r="F92" s="193" t="str">
        <f>ActionPrioritization!F70</f>
        <v/>
      </c>
      <c r="G92" s="193" t="str">
        <f>ActionPrioritization!G70</f>
        <v/>
      </c>
      <c r="H92" s="193" t="str">
        <f>ActionPrioritization!H70</f>
        <v/>
      </c>
      <c r="I92" s="193">
        <f>ActionPrioritization!I70</f>
        <v>0</v>
      </c>
      <c r="J92" s="193">
        <f>ActionPrioritization!J70</f>
        <v>0</v>
      </c>
      <c r="K92" s="193">
        <f>ActionPrioritization!K70</f>
        <v>0</v>
      </c>
      <c r="L92" s="193">
        <f>ActionPrioritization!L70</f>
        <v>0</v>
      </c>
      <c r="M92" s="193" t="str">
        <f>ActionPrioritization!M70</f>
        <v/>
      </c>
      <c r="N92" s="193">
        <f>ActionPrioritization!N70</f>
        <v>0</v>
      </c>
      <c r="O92" s="193" t="e">
        <f>ActionPrioritization!O70</f>
        <v>#REF!</v>
      </c>
      <c r="P92" s="193" t="e">
        <f>ActionPrioritization!P70</f>
        <v>#REF!</v>
      </c>
      <c r="Q92" s="193" t="e">
        <f>ActionPrioritization!Q70</f>
        <v>#REF!</v>
      </c>
      <c r="R92" s="193" t="e">
        <f>ActionPrioritization!R70</f>
        <v>#REF!</v>
      </c>
      <c r="S92" s="193" t="str">
        <f>ActionPrioritization!S70</f>
        <v>Yes</v>
      </c>
      <c r="T92" s="193">
        <f>ActionPrioritization!T70</f>
        <v>0</v>
      </c>
      <c r="U92" s="193">
        <f>ActionPrioritization!U70</f>
        <v>0</v>
      </c>
      <c r="V92" s="193">
        <f>ActionPrioritization!V70</f>
        <v>0</v>
      </c>
      <c r="W92" s="193">
        <f>ActionPrioritization!W70</f>
        <v>0</v>
      </c>
      <c r="X92" s="193" t="str">
        <f>ActionPrioritization!X70</f>
        <v/>
      </c>
      <c r="Y92" s="168" t="s">
        <v>288</v>
      </c>
      <c r="Z92" s="168" t="s">
        <v>288</v>
      </c>
      <c r="AA92" s="168" t="s">
        <v>288</v>
      </c>
      <c r="AB92" s="168" t="s">
        <v>288</v>
      </c>
      <c r="AC92" s="168" t="s">
        <v>288</v>
      </c>
      <c r="AD92" s="168" t="s">
        <v>288</v>
      </c>
      <c r="AE92" s="168" t="s">
        <v>288</v>
      </c>
      <c r="AF92" s="168" t="s">
        <v>288</v>
      </c>
      <c r="AG92" s="168" t="s">
        <v>288</v>
      </c>
    </row>
    <row r="93" spans="1:33" ht="21" customHeight="1" x14ac:dyDescent="0.25">
      <c r="A93" s="162"/>
      <c r="B93" s="162"/>
      <c r="C93" s="561" t="e">
        <f>ActionPrioritization!C71</f>
        <v>#REF!</v>
      </c>
      <c r="D93" s="193" t="e">
        <f>ActionPrioritization!D71</f>
        <v>#REF!</v>
      </c>
      <c r="E93" s="193" t="e">
        <f>ActionPrioritization!E71</f>
        <v>#REF!</v>
      </c>
      <c r="F93" s="193" t="str">
        <f>ActionPrioritization!F71</f>
        <v/>
      </c>
      <c r="G93" s="193" t="str">
        <f>ActionPrioritization!G71</f>
        <v/>
      </c>
      <c r="H93" s="193" t="str">
        <f>ActionPrioritization!H71</f>
        <v/>
      </c>
      <c r="I93" s="193">
        <f>ActionPrioritization!I71</f>
        <v>0</v>
      </c>
      <c r="J93" s="193">
        <f>ActionPrioritization!J71</f>
        <v>0</v>
      </c>
      <c r="K93" s="193">
        <f>ActionPrioritization!K71</f>
        <v>0</v>
      </c>
      <c r="L93" s="193">
        <f>ActionPrioritization!L71</f>
        <v>0</v>
      </c>
      <c r="M93" s="193" t="str">
        <f>ActionPrioritization!M71</f>
        <v/>
      </c>
      <c r="N93" s="193">
        <f>ActionPrioritization!N71</f>
        <v>0</v>
      </c>
      <c r="O93" s="193" t="e">
        <f>ActionPrioritization!O71</f>
        <v>#REF!</v>
      </c>
      <c r="P93" s="193" t="e">
        <f>ActionPrioritization!P71</f>
        <v>#REF!</v>
      </c>
      <c r="Q93" s="193" t="e">
        <f>ActionPrioritization!Q71</f>
        <v>#REF!</v>
      </c>
      <c r="R93" s="193" t="e">
        <f>ActionPrioritization!R71</f>
        <v>#REF!</v>
      </c>
      <c r="S93" s="193" t="str">
        <f>ActionPrioritization!S71</f>
        <v>Yes</v>
      </c>
      <c r="T93" s="193">
        <f>ActionPrioritization!T71</f>
        <v>0</v>
      </c>
      <c r="U93" s="193">
        <f>ActionPrioritization!U71</f>
        <v>0</v>
      </c>
      <c r="V93" s="193">
        <f>ActionPrioritization!V71</f>
        <v>0</v>
      </c>
      <c r="W93" s="193">
        <f>ActionPrioritization!W71</f>
        <v>0</v>
      </c>
      <c r="X93" s="193" t="str">
        <f>ActionPrioritization!X71</f>
        <v/>
      </c>
      <c r="Y93" s="168" t="s">
        <v>288</v>
      </c>
      <c r="Z93" s="168" t="s">
        <v>288</v>
      </c>
      <c r="AA93" s="168" t="s">
        <v>288</v>
      </c>
      <c r="AB93" s="168" t="s">
        <v>288</v>
      </c>
      <c r="AC93" s="168" t="s">
        <v>288</v>
      </c>
      <c r="AD93" s="168" t="s">
        <v>288</v>
      </c>
      <c r="AE93" s="168" t="s">
        <v>288</v>
      </c>
      <c r="AF93" s="168" t="s">
        <v>288</v>
      </c>
      <c r="AG93" s="168" t="s">
        <v>288</v>
      </c>
    </row>
    <row r="94" spans="1:33" ht="21" customHeight="1" x14ac:dyDescent="0.25">
      <c r="A94" s="162"/>
      <c r="B94" s="162"/>
      <c r="C94" s="561" t="e">
        <f>ActionPrioritization!C72</f>
        <v>#REF!</v>
      </c>
      <c r="D94" s="193" t="e">
        <f>ActionPrioritization!D72</f>
        <v>#REF!</v>
      </c>
      <c r="E94" s="193" t="e">
        <f>ActionPrioritization!E72</f>
        <v>#REF!</v>
      </c>
      <c r="F94" s="193" t="str">
        <f>ActionPrioritization!F72</f>
        <v/>
      </c>
      <c r="G94" s="193" t="str">
        <f>ActionPrioritization!G72</f>
        <v/>
      </c>
      <c r="H94" s="193" t="str">
        <f>ActionPrioritization!H72</f>
        <v/>
      </c>
      <c r="I94" s="193">
        <f>ActionPrioritization!I72</f>
        <v>0</v>
      </c>
      <c r="J94" s="193">
        <f>ActionPrioritization!J72</f>
        <v>0</v>
      </c>
      <c r="K94" s="193">
        <f>ActionPrioritization!K72</f>
        <v>0</v>
      </c>
      <c r="L94" s="193">
        <f>ActionPrioritization!L72</f>
        <v>0</v>
      </c>
      <c r="M94" s="193" t="str">
        <f>ActionPrioritization!M72</f>
        <v/>
      </c>
      <c r="N94" s="193">
        <f>ActionPrioritization!N72</f>
        <v>0</v>
      </c>
      <c r="O94" s="193" t="e">
        <f>ActionPrioritization!O72</f>
        <v>#REF!</v>
      </c>
      <c r="P94" s="193" t="e">
        <f>ActionPrioritization!P72</f>
        <v>#REF!</v>
      </c>
      <c r="Q94" s="193" t="e">
        <f>ActionPrioritization!Q72</f>
        <v>#REF!</v>
      </c>
      <c r="R94" s="193" t="e">
        <f>ActionPrioritization!R72</f>
        <v>#REF!</v>
      </c>
      <c r="S94" s="193" t="str">
        <f>ActionPrioritization!S72</f>
        <v>Yes</v>
      </c>
      <c r="T94" s="193">
        <f>ActionPrioritization!T72</f>
        <v>0</v>
      </c>
      <c r="U94" s="193">
        <f>ActionPrioritization!U72</f>
        <v>0</v>
      </c>
      <c r="V94" s="193">
        <f>ActionPrioritization!V72</f>
        <v>0</v>
      </c>
      <c r="W94" s="193">
        <f>ActionPrioritization!W72</f>
        <v>0</v>
      </c>
      <c r="X94" s="193" t="str">
        <f>ActionPrioritization!X72</f>
        <v/>
      </c>
      <c r="Y94" s="168" t="s">
        <v>288</v>
      </c>
      <c r="Z94" s="168" t="s">
        <v>288</v>
      </c>
      <c r="AA94" s="168" t="s">
        <v>288</v>
      </c>
      <c r="AB94" s="168" t="s">
        <v>288</v>
      </c>
      <c r="AC94" s="168" t="s">
        <v>288</v>
      </c>
      <c r="AD94" s="168" t="s">
        <v>288</v>
      </c>
      <c r="AE94" s="168" t="s">
        <v>288</v>
      </c>
      <c r="AF94" s="168" t="s">
        <v>288</v>
      </c>
      <c r="AG94" s="168" t="s">
        <v>288</v>
      </c>
    </row>
    <row r="95" spans="1:33" ht="21" customHeight="1" x14ac:dyDescent="0.25">
      <c r="A95" s="162"/>
      <c r="B95" s="162"/>
      <c r="C95" s="561" t="e">
        <f>ActionPrioritization!C73</f>
        <v>#REF!</v>
      </c>
      <c r="D95" s="193" t="e">
        <f>ActionPrioritization!D73</f>
        <v>#REF!</v>
      </c>
      <c r="E95" s="193" t="e">
        <f>ActionPrioritization!E73</f>
        <v>#REF!</v>
      </c>
      <c r="F95" s="193" t="str">
        <f>ActionPrioritization!F73</f>
        <v/>
      </c>
      <c r="G95" s="193" t="str">
        <f>ActionPrioritization!G73</f>
        <v/>
      </c>
      <c r="H95" s="193" t="str">
        <f>ActionPrioritization!H73</f>
        <v/>
      </c>
      <c r="I95" s="193">
        <f>ActionPrioritization!I73</f>
        <v>0</v>
      </c>
      <c r="J95" s="193">
        <f>ActionPrioritization!J73</f>
        <v>0</v>
      </c>
      <c r="K95" s="193">
        <f>ActionPrioritization!K73</f>
        <v>0</v>
      </c>
      <c r="L95" s="193">
        <f>ActionPrioritization!L73</f>
        <v>0</v>
      </c>
      <c r="M95" s="193" t="str">
        <f>ActionPrioritization!M73</f>
        <v/>
      </c>
      <c r="N95" s="193">
        <f>ActionPrioritization!N73</f>
        <v>0</v>
      </c>
      <c r="O95" s="193" t="e">
        <f>ActionPrioritization!O73</f>
        <v>#REF!</v>
      </c>
      <c r="P95" s="193" t="e">
        <f>ActionPrioritization!P73</f>
        <v>#REF!</v>
      </c>
      <c r="Q95" s="193" t="e">
        <f>ActionPrioritization!Q73</f>
        <v>#REF!</v>
      </c>
      <c r="R95" s="193" t="e">
        <f>ActionPrioritization!R73</f>
        <v>#REF!</v>
      </c>
      <c r="S95" s="193" t="str">
        <f>ActionPrioritization!S73</f>
        <v>Yes</v>
      </c>
      <c r="T95" s="193">
        <f>ActionPrioritization!T73</f>
        <v>0</v>
      </c>
      <c r="U95" s="193">
        <f>ActionPrioritization!U73</f>
        <v>0</v>
      </c>
      <c r="V95" s="193">
        <f>ActionPrioritization!V73</f>
        <v>0</v>
      </c>
      <c r="W95" s="193">
        <f>ActionPrioritization!W73</f>
        <v>0</v>
      </c>
      <c r="X95" s="193" t="str">
        <f>ActionPrioritization!X73</f>
        <v/>
      </c>
      <c r="Y95" s="168" t="s">
        <v>288</v>
      </c>
      <c r="Z95" s="168" t="s">
        <v>288</v>
      </c>
      <c r="AA95" s="168" t="s">
        <v>288</v>
      </c>
      <c r="AB95" s="168" t="s">
        <v>288</v>
      </c>
      <c r="AC95" s="168" t="s">
        <v>288</v>
      </c>
      <c r="AD95" s="168" t="s">
        <v>288</v>
      </c>
      <c r="AE95" s="168" t="s">
        <v>288</v>
      </c>
      <c r="AF95" s="168" t="s">
        <v>288</v>
      </c>
      <c r="AG95" s="168" t="s">
        <v>288</v>
      </c>
    </row>
    <row r="96" spans="1:33" ht="21" customHeight="1" x14ac:dyDescent="0.25">
      <c r="A96" s="162"/>
      <c r="B96" s="162"/>
      <c r="C96" s="561" t="e">
        <f>ActionPrioritization!C74</f>
        <v>#REF!</v>
      </c>
      <c r="D96" s="193" t="e">
        <f>ActionPrioritization!D74</f>
        <v>#REF!</v>
      </c>
      <c r="E96" s="193" t="e">
        <f>ActionPrioritization!E74</f>
        <v>#REF!</v>
      </c>
      <c r="F96" s="193" t="str">
        <f>ActionPrioritization!F74</f>
        <v/>
      </c>
      <c r="G96" s="193" t="str">
        <f>ActionPrioritization!G74</f>
        <v/>
      </c>
      <c r="H96" s="193" t="str">
        <f>ActionPrioritization!H74</f>
        <v/>
      </c>
      <c r="I96" s="193">
        <f>ActionPrioritization!I74</f>
        <v>0</v>
      </c>
      <c r="J96" s="193">
        <f>ActionPrioritization!J74</f>
        <v>0</v>
      </c>
      <c r="K96" s="193">
        <f>ActionPrioritization!K74</f>
        <v>0</v>
      </c>
      <c r="L96" s="193">
        <f>ActionPrioritization!L74</f>
        <v>0</v>
      </c>
      <c r="M96" s="193" t="str">
        <f>ActionPrioritization!M74</f>
        <v/>
      </c>
      <c r="N96" s="193">
        <f>ActionPrioritization!N74</f>
        <v>0</v>
      </c>
      <c r="O96" s="193" t="e">
        <f>ActionPrioritization!O74</f>
        <v>#REF!</v>
      </c>
      <c r="P96" s="193" t="e">
        <f>ActionPrioritization!P74</f>
        <v>#REF!</v>
      </c>
      <c r="Q96" s="193" t="e">
        <f>ActionPrioritization!Q74</f>
        <v>#REF!</v>
      </c>
      <c r="R96" s="193" t="e">
        <f>ActionPrioritization!R74</f>
        <v>#REF!</v>
      </c>
      <c r="S96" s="193" t="str">
        <f>ActionPrioritization!S74</f>
        <v>Yes</v>
      </c>
      <c r="T96" s="193">
        <f>ActionPrioritization!T74</f>
        <v>0</v>
      </c>
      <c r="U96" s="193">
        <f>ActionPrioritization!U74</f>
        <v>0</v>
      </c>
      <c r="V96" s="193">
        <f>ActionPrioritization!V74</f>
        <v>0</v>
      </c>
      <c r="W96" s="193">
        <f>ActionPrioritization!W74</f>
        <v>0</v>
      </c>
      <c r="X96" s="193" t="str">
        <f>ActionPrioritization!X74</f>
        <v/>
      </c>
      <c r="Y96" s="168" t="s">
        <v>288</v>
      </c>
      <c r="Z96" s="168" t="s">
        <v>288</v>
      </c>
      <c r="AA96" s="168" t="s">
        <v>288</v>
      </c>
      <c r="AB96" s="168" t="s">
        <v>288</v>
      </c>
      <c r="AC96" s="168" t="s">
        <v>288</v>
      </c>
      <c r="AD96" s="168" t="s">
        <v>288</v>
      </c>
      <c r="AE96" s="168" t="s">
        <v>288</v>
      </c>
      <c r="AF96" s="168" t="s">
        <v>288</v>
      </c>
      <c r="AG96" s="168" t="s">
        <v>288</v>
      </c>
    </row>
    <row r="97" spans="1:33" ht="21" customHeight="1" x14ac:dyDescent="0.25">
      <c r="A97" s="162"/>
      <c r="B97" s="162"/>
      <c r="C97" s="561" t="e">
        <f>ActionPrioritization!C75</f>
        <v>#REF!</v>
      </c>
      <c r="D97" s="193" t="e">
        <f>ActionPrioritization!D75</f>
        <v>#REF!</v>
      </c>
      <c r="E97" s="193" t="e">
        <f>ActionPrioritization!E75</f>
        <v>#REF!</v>
      </c>
      <c r="F97" s="193" t="str">
        <f>ActionPrioritization!F75</f>
        <v/>
      </c>
      <c r="G97" s="193" t="str">
        <f>ActionPrioritization!G75</f>
        <v/>
      </c>
      <c r="H97" s="193" t="str">
        <f>ActionPrioritization!H75</f>
        <v/>
      </c>
      <c r="I97" s="193">
        <f>ActionPrioritization!I75</f>
        <v>0</v>
      </c>
      <c r="J97" s="193">
        <f>ActionPrioritization!J75</f>
        <v>0</v>
      </c>
      <c r="K97" s="193">
        <f>ActionPrioritization!K75</f>
        <v>0</v>
      </c>
      <c r="L97" s="193">
        <f>ActionPrioritization!L75</f>
        <v>0</v>
      </c>
      <c r="M97" s="193" t="str">
        <f>ActionPrioritization!M75</f>
        <v/>
      </c>
      <c r="N97" s="193">
        <f>ActionPrioritization!N75</f>
        <v>0</v>
      </c>
      <c r="O97" s="193" t="e">
        <f>ActionPrioritization!O75</f>
        <v>#REF!</v>
      </c>
      <c r="P97" s="193" t="e">
        <f>ActionPrioritization!P75</f>
        <v>#REF!</v>
      </c>
      <c r="Q97" s="193" t="e">
        <f>ActionPrioritization!Q75</f>
        <v>#REF!</v>
      </c>
      <c r="R97" s="193" t="e">
        <f>ActionPrioritization!R75</f>
        <v>#REF!</v>
      </c>
      <c r="S97" s="193" t="str">
        <f>ActionPrioritization!S75</f>
        <v>Yes</v>
      </c>
      <c r="T97" s="193">
        <f>ActionPrioritization!T75</f>
        <v>0</v>
      </c>
      <c r="U97" s="193">
        <f>ActionPrioritization!U75</f>
        <v>0</v>
      </c>
      <c r="V97" s="193">
        <f>ActionPrioritization!V75</f>
        <v>0</v>
      </c>
      <c r="W97" s="193">
        <f>ActionPrioritization!W75</f>
        <v>0</v>
      </c>
      <c r="X97" s="193" t="str">
        <f>ActionPrioritization!X75</f>
        <v/>
      </c>
      <c r="Y97" s="168" t="s">
        <v>288</v>
      </c>
      <c r="Z97" s="168" t="s">
        <v>288</v>
      </c>
      <c r="AA97" s="168" t="s">
        <v>288</v>
      </c>
      <c r="AB97" s="168" t="s">
        <v>288</v>
      </c>
      <c r="AC97" s="168" t="s">
        <v>288</v>
      </c>
      <c r="AD97" s="168" t="s">
        <v>288</v>
      </c>
      <c r="AE97" s="168" t="s">
        <v>288</v>
      </c>
      <c r="AF97" s="168" t="s">
        <v>288</v>
      </c>
      <c r="AG97" s="168" t="s">
        <v>288</v>
      </c>
    </row>
    <row r="98" spans="1:33" ht="21" customHeight="1" x14ac:dyDescent="0.25">
      <c r="A98" s="162"/>
      <c r="B98" s="162"/>
      <c r="C98" s="561" t="e">
        <f>ActionPrioritization!C76</f>
        <v>#REF!</v>
      </c>
      <c r="D98" s="193" t="e">
        <f>ActionPrioritization!D76</f>
        <v>#REF!</v>
      </c>
      <c r="E98" s="193" t="e">
        <f>ActionPrioritization!E76</f>
        <v>#REF!</v>
      </c>
      <c r="F98" s="193" t="str">
        <f>ActionPrioritization!F76</f>
        <v/>
      </c>
      <c r="G98" s="193" t="str">
        <f>ActionPrioritization!G76</f>
        <v/>
      </c>
      <c r="H98" s="193" t="str">
        <f>ActionPrioritization!H76</f>
        <v/>
      </c>
      <c r="I98" s="193">
        <f>ActionPrioritization!I76</f>
        <v>0</v>
      </c>
      <c r="J98" s="193">
        <f>ActionPrioritization!J76</f>
        <v>0</v>
      </c>
      <c r="K98" s="193">
        <f>ActionPrioritization!K76</f>
        <v>0</v>
      </c>
      <c r="L98" s="193">
        <f>ActionPrioritization!L76</f>
        <v>0</v>
      </c>
      <c r="M98" s="193" t="str">
        <f>ActionPrioritization!M76</f>
        <v/>
      </c>
      <c r="N98" s="193">
        <f>ActionPrioritization!N76</f>
        <v>0</v>
      </c>
      <c r="O98" s="193" t="e">
        <f>ActionPrioritization!O76</f>
        <v>#REF!</v>
      </c>
      <c r="P98" s="193" t="e">
        <f>ActionPrioritization!P76</f>
        <v>#REF!</v>
      </c>
      <c r="Q98" s="193" t="e">
        <f>ActionPrioritization!Q76</f>
        <v>#REF!</v>
      </c>
      <c r="R98" s="193" t="e">
        <f>ActionPrioritization!R76</f>
        <v>#REF!</v>
      </c>
      <c r="S98" s="193" t="str">
        <f>ActionPrioritization!S76</f>
        <v>Yes</v>
      </c>
      <c r="T98" s="193">
        <f>ActionPrioritization!T76</f>
        <v>0</v>
      </c>
      <c r="U98" s="193">
        <f>ActionPrioritization!U76</f>
        <v>0</v>
      </c>
      <c r="V98" s="193">
        <f>ActionPrioritization!V76</f>
        <v>0</v>
      </c>
      <c r="W98" s="193">
        <f>ActionPrioritization!W76</f>
        <v>0</v>
      </c>
      <c r="X98" s="193" t="str">
        <f>ActionPrioritization!X76</f>
        <v/>
      </c>
      <c r="Y98" s="168" t="s">
        <v>288</v>
      </c>
      <c r="Z98" s="168" t="s">
        <v>288</v>
      </c>
      <c r="AA98" s="168" t="s">
        <v>288</v>
      </c>
      <c r="AB98" s="168" t="s">
        <v>288</v>
      </c>
      <c r="AC98" s="168" t="s">
        <v>288</v>
      </c>
      <c r="AD98" s="168" t="s">
        <v>288</v>
      </c>
      <c r="AE98" s="168" t="s">
        <v>288</v>
      </c>
      <c r="AF98" s="168" t="s">
        <v>288</v>
      </c>
      <c r="AG98" s="168" t="s">
        <v>288</v>
      </c>
    </row>
    <row r="99" spans="1:33" ht="21" customHeight="1" x14ac:dyDescent="0.25">
      <c r="A99" s="162"/>
      <c r="B99" s="162"/>
      <c r="C99" s="561" t="e">
        <f>ActionPrioritization!C77</f>
        <v>#REF!</v>
      </c>
      <c r="D99" s="193" t="e">
        <f>ActionPrioritization!D77</f>
        <v>#REF!</v>
      </c>
      <c r="E99" s="193" t="e">
        <f>ActionPrioritization!E77</f>
        <v>#REF!</v>
      </c>
      <c r="F99" s="193" t="str">
        <f>ActionPrioritization!F77</f>
        <v/>
      </c>
      <c r="G99" s="193" t="str">
        <f>ActionPrioritization!G77</f>
        <v/>
      </c>
      <c r="H99" s="193" t="str">
        <f>ActionPrioritization!H77</f>
        <v/>
      </c>
      <c r="I99" s="193">
        <f>ActionPrioritization!I77</f>
        <v>0</v>
      </c>
      <c r="J99" s="193">
        <f>ActionPrioritization!J77</f>
        <v>0</v>
      </c>
      <c r="K99" s="193">
        <f>ActionPrioritization!K77</f>
        <v>0</v>
      </c>
      <c r="L99" s="193">
        <f>ActionPrioritization!L77</f>
        <v>0</v>
      </c>
      <c r="M99" s="193" t="str">
        <f>ActionPrioritization!M77</f>
        <v/>
      </c>
      <c r="N99" s="193">
        <f>ActionPrioritization!N77</f>
        <v>0</v>
      </c>
      <c r="O99" s="193" t="e">
        <f>ActionPrioritization!O77</f>
        <v>#REF!</v>
      </c>
      <c r="P99" s="193" t="e">
        <f>ActionPrioritization!P77</f>
        <v>#REF!</v>
      </c>
      <c r="Q99" s="193" t="e">
        <f>ActionPrioritization!Q77</f>
        <v>#REF!</v>
      </c>
      <c r="R99" s="193" t="e">
        <f>ActionPrioritization!R77</f>
        <v>#REF!</v>
      </c>
      <c r="S99" s="193" t="str">
        <f>ActionPrioritization!S77</f>
        <v>Yes</v>
      </c>
      <c r="T99" s="193">
        <f>ActionPrioritization!T77</f>
        <v>0</v>
      </c>
      <c r="U99" s="193">
        <f>ActionPrioritization!U77</f>
        <v>0</v>
      </c>
      <c r="V99" s="193">
        <f>ActionPrioritization!V77</f>
        <v>0</v>
      </c>
      <c r="W99" s="193">
        <f>ActionPrioritization!W77</f>
        <v>0</v>
      </c>
      <c r="X99" s="193" t="str">
        <f>ActionPrioritization!X77</f>
        <v/>
      </c>
      <c r="Y99" s="168" t="s">
        <v>288</v>
      </c>
      <c r="Z99" s="168" t="s">
        <v>288</v>
      </c>
      <c r="AA99" s="168" t="s">
        <v>288</v>
      </c>
      <c r="AB99" s="168" t="s">
        <v>288</v>
      </c>
      <c r="AC99" s="168" t="s">
        <v>288</v>
      </c>
      <c r="AD99" s="168" t="s">
        <v>288</v>
      </c>
      <c r="AE99" s="168" t="s">
        <v>288</v>
      </c>
      <c r="AF99" s="168" t="s">
        <v>288</v>
      </c>
      <c r="AG99" s="168" t="s">
        <v>288</v>
      </c>
    </row>
    <row r="100" spans="1:33" ht="21" customHeight="1" x14ac:dyDescent="0.25">
      <c r="A100" s="162"/>
      <c r="B100" s="162"/>
      <c r="C100" s="561" t="e">
        <f>ActionPrioritization!C78</f>
        <v>#REF!</v>
      </c>
      <c r="D100" s="193" t="e">
        <f>ActionPrioritization!D78</f>
        <v>#REF!</v>
      </c>
      <c r="E100" s="193" t="e">
        <f>ActionPrioritization!E78</f>
        <v>#REF!</v>
      </c>
      <c r="F100" s="193" t="str">
        <f>ActionPrioritization!F78</f>
        <v/>
      </c>
      <c r="G100" s="193" t="str">
        <f>ActionPrioritization!G78</f>
        <v/>
      </c>
      <c r="H100" s="193" t="str">
        <f>ActionPrioritization!H78</f>
        <v/>
      </c>
      <c r="I100" s="193">
        <f>ActionPrioritization!I78</f>
        <v>0</v>
      </c>
      <c r="J100" s="193">
        <f>ActionPrioritization!J78</f>
        <v>0</v>
      </c>
      <c r="K100" s="193">
        <f>ActionPrioritization!K78</f>
        <v>0</v>
      </c>
      <c r="L100" s="193">
        <f>ActionPrioritization!L78</f>
        <v>0</v>
      </c>
      <c r="M100" s="193" t="str">
        <f>ActionPrioritization!M78</f>
        <v/>
      </c>
      <c r="N100" s="193">
        <f>ActionPrioritization!N78</f>
        <v>0</v>
      </c>
      <c r="O100" s="193" t="e">
        <f>ActionPrioritization!O78</f>
        <v>#REF!</v>
      </c>
      <c r="P100" s="193" t="e">
        <f>ActionPrioritization!P78</f>
        <v>#REF!</v>
      </c>
      <c r="Q100" s="193" t="e">
        <f>ActionPrioritization!Q78</f>
        <v>#REF!</v>
      </c>
      <c r="R100" s="193" t="e">
        <f>ActionPrioritization!R78</f>
        <v>#REF!</v>
      </c>
      <c r="S100" s="193" t="str">
        <f>ActionPrioritization!S78</f>
        <v>Yes</v>
      </c>
      <c r="T100" s="193">
        <f>ActionPrioritization!T78</f>
        <v>0</v>
      </c>
      <c r="U100" s="193">
        <f>ActionPrioritization!U78</f>
        <v>0</v>
      </c>
      <c r="V100" s="193">
        <f>ActionPrioritization!V78</f>
        <v>0</v>
      </c>
      <c r="W100" s="193">
        <f>ActionPrioritization!W78</f>
        <v>0</v>
      </c>
      <c r="X100" s="193" t="str">
        <f>ActionPrioritization!X78</f>
        <v/>
      </c>
      <c r="Y100" s="168" t="s">
        <v>288</v>
      </c>
      <c r="Z100" s="168" t="s">
        <v>288</v>
      </c>
      <c r="AA100" s="168" t="s">
        <v>288</v>
      </c>
      <c r="AB100" s="168" t="s">
        <v>288</v>
      </c>
      <c r="AC100" s="168" t="s">
        <v>288</v>
      </c>
      <c r="AD100" s="168" t="s">
        <v>288</v>
      </c>
      <c r="AE100" s="168" t="s">
        <v>288</v>
      </c>
      <c r="AF100" s="168" t="s">
        <v>288</v>
      </c>
      <c r="AG100" s="168" t="s">
        <v>288</v>
      </c>
    </row>
    <row r="101" spans="1:33" ht="21" customHeight="1" x14ac:dyDescent="0.25">
      <c r="A101" s="162"/>
      <c r="B101" s="162"/>
      <c r="C101" s="561" t="e">
        <f>ActionPrioritization!C79</f>
        <v>#REF!</v>
      </c>
      <c r="D101" s="193" t="e">
        <f>ActionPrioritization!D79</f>
        <v>#REF!</v>
      </c>
      <c r="E101" s="193" t="e">
        <f>ActionPrioritization!E79</f>
        <v>#REF!</v>
      </c>
      <c r="F101" s="193" t="str">
        <f>ActionPrioritization!F79</f>
        <v/>
      </c>
      <c r="G101" s="193" t="str">
        <f>ActionPrioritization!G79</f>
        <v/>
      </c>
      <c r="H101" s="193" t="str">
        <f>ActionPrioritization!H79</f>
        <v/>
      </c>
      <c r="I101" s="193">
        <f>ActionPrioritization!I79</f>
        <v>0</v>
      </c>
      <c r="J101" s="193">
        <f>ActionPrioritization!J79</f>
        <v>0</v>
      </c>
      <c r="K101" s="193">
        <f>ActionPrioritization!K79</f>
        <v>0</v>
      </c>
      <c r="L101" s="193">
        <f>ActionPrioritization!L79</f>
        <v>0</v>
      </c>
      <c r="M101" s="193" t="str">
        <f>ActionPrioritization!M79</f>
        <v/>
      </c>
      <c r="N101" s="193">
        <f>ActionPrioritization!N79</f>
        <v>0</v>
      </c>
      <c r="O101" s="193" t="e">
        <f>ActionPrioritization!O79</f>
        <v>#REF!</v>
      </c>
      <c r="P101" s="193" t="e">
        <f>ActionPrioritization!P79</f>
        <v>#REF!</v>
      </c>
      <c r="Q101" s="193" t="e">
        <f>ActionPrioritization!Q79</f>
        <v>#REF!</v>
      </c>
      <c r="R101" s="193" t="e">
        <f>ActionPrioritization!R79</f>
        <v>#REF!</v>
      </c>
      <c r="S101" s="193" t="str">
        <f>ActionPrioritization!S79</f>
        <v>Yes</v>
      </c>
      <c r="T101" s="193">
        <f>ActionPrioritization!T79</f>
        <v>0</v>
      </c>
      <c r="U101" s="193">
        <f>ActionPrioritization!U79</f>
        <v>0</v>
      </c>
      <c r="V101" s="193">
        <f>ActionPrioritization!V79</f>
        <v>0</v>
      </c>
      <c r="W101" s="193">
        <f>ActionPrioritization!W79</f>
        <v>0</v>
      </c>
      <c r="X101" s="193" t="str">
        <f>ActionPrioritization!X79</f>
        <v/>
      </c>
      <c r="Y101" s="168" t="s">
        <v>288</v>
      </c>
      <c r="Z101" s="168" t="s">
        <v>288</v>
      </c>
      <c r="AA101" s="168" t="s">
        <v>288</v>
      </c>
      <c r="AB101" s="168" t="s">
        <v>288</v>
      </c>
      <c r="AC101" s="168" t="s">
        <v>288</v>
      </c>
      <c r="AD101" s="168" t="s">
        <v>288</v>
      </c>
      <c r="AE101" s="168" t="s">
        <v>288</v>
      </c>
      <c r="AF101" s="168" t="s">
        <v>288</v>
      </c>
      <c r="AG101" s="168" t="s">
        <v>288</v>
      </c>
    </row>
    <row r="102" spans="1:33" ht="21" customHeight="1" x14ac:dyDescent="0.25">
      <c r="A102" s="162"/>
      <c r="B102" s="162"/>
      <c r="C102" s="561" t="e">
        <f>ActionPrioritization!C80</f>
        <v>#REF!</v>
      </c>
      <c r="D102" s="193" t="e">
        <f>ActionPrioritization!D80</f>
        <v>#REF!</v>
      </c>
      <c r="E102" s="193" t="e">
        <f>ActionPrioritization!E80</f>
        <v>#REF!</v>
      </c>
      <c r="F102" s="193" t="str">
        <f>ActionPrioritization!F80</f>
        <v/>
      </c>
      <c r="G102" s="193" t="str">
        <f>ActionPrioritization!G80</f>
        <v/>
      </c>
      <c r="H102" s="193" t="str">
        <f>ActionPrioritization!H80</f>
        <v/>
      </c>
      <c r="I102" s="193">
        <f>ActionPrioritization!I80</f>
        <v>0</v>
      </c>
      <c r="J102" s="193">
        <f>ActionPrioritization!J80</f>
        <v>0</v>
      </c>
      <c r="K102" s="193">
        <f>ActionPrioritization!K80</f>
        <v>0</v>
      </c>
      <c r="L102" s="193">
        <f>ActionPrioritization!L80</f>
        <v>0</v>
      </c>
      <c r="M102" s="193" t="str">
        <f>ActionPrioritization!M80</f>
        <v/>
      </c>
      <c r="N102" s="193">
        <f>ActionPrioritization!N80</f>
        <v>0</v>
      </c>
      <c r="O102" s="193" t="e">
        <f>ActionPrioritization!O80</f>
        <v>#REF!</v>
      </c>
      <c r="P102" s="193" t="e">
        <f>ActionPrioritization!P80</f>
        <v>#REF!</v>
      </c>
      <c r="Q102" s="193" t="e">
        <f>ActionPrioritization!Q80</f>
        <v>#REF!</v>
      </c>
      <c r="R102" s="193" t="e">
        <f>ActionPrioritization!R80</f>
        <v>#REF!</v>
      </c>
      <c r="S102" s="193" t="str">
        <f>ActionPrioritization!S80</f>
        <v>Yes</v>
      </c>
      <c r="T102" s="193">
        <f>ActionPrioritization!T80</f>
        <v>0</v>
      </c>
      <c r="U102" s="193">
        <f>ActionPrioritization!U80</f>
        <v>0</v>
      </c>
      <c r="V102" s="193">
        <f>ActionPrioritization!V80</f>
        <v>0</v>
      </c>
      <c r="W102" s="193">
        <f>ActionPrioritization!W80</f>
        <v>0</v>
      </c>
      <c r="X102" s="193" t="str">
        <f>ActionPrioritization!X80</f>
        <v/>
      </c>
      <c r="Y102" s="168" t="s">
        <v>288</v>
      </c>
      <c r="Z102" s="168" t="s">
        <v>288</v>
      </c>
      <c r="AA102" s="168" t="s">
        <v>288</v>
      </c>
      <c r="AB102" s="168" t="s">
        <v>288</v>
      </c>
      <c r="AC102" s="168" t="s">
        <v>288</v>
      </c>
      <c r="AD102" s="168" t="s">
        <v>288</v>
      </c>
      <c r="AE102" s="168" t="s">
        <v>288</v>
      </c>
      <c r="AF102" s="168" t="s">
        <v>288</v>
      </c>
      <c r="AG102" s="168" t="s">
        <v>288</v>
      </c>
    </row>
    <row r="103" spans="1:33" ht="21" customHeight="1" x14ac:dyDescent="0.25">
      <c r="A103" s="162"/>
      <c r="B103" s="162"/>
      <c r="C103" s="561" t="e">
        <f>ActionPrioritization!C81</f>
        <v>#REF!</v>
      </c>
      <c r="D103" s="193" t="e">
        <f>ActionPrioritization!D81</f>
        <v>#REF!</v>
      </c>
      <c r="E103" s="193" t="e">
        <f>ActionPrioritization!E81</f>
        <v>#REF!</v>
      </c>
      <c r="F103" s="193" t="str">
        <f>ActionPrioritization!F81</f>
        <v/>
      </c>
      <c r="G103" s="193" t="str">
        <f>ActionPrioritization!G81</f>
        <v/>
      </c>
      <c r="H103" s="193" t="str">
        <f>ActionPrioritization!H81</f>
        <v/>
      </c>
      <c r="I103" s="193">
        <f>ActionPrioritization!I81</f>
        <v>0</v>
      </c>
      <c r="J103" s="193">
        <f>ActionPrioritization!J81</f>
        <v>0</v>
      </c>
      <c r="K103" s="193">
        <f>ActionPrioritization!K81</f>
        <v>0</v>
      </c>
      <c r="L103" s="193">
        <f>ActionPrioritization!L81</f>
        <v>0</v>
      </c>
      <c r="M103" s="193" t="str">
        <f>ActionPrioritization!M81</f>
        <v/>
      </c>
      <c r="N103" s="193">
        <f>ActionPrioritization!N81</f>
        <v>0</v>
      </c>
      <c r="O103" s="193" t="e">
        <f>ActionPrioritization!O81</f>
        <v>#REF!</v>
      </c>
      <c r="P103" s="193" t="e">
        <f>ActionPrioritization!P81</f>
        <v>#REF!</v>
      </c>
      <c r="Q103" s="193" t="e">
        <f>ActionPrioritization!Q81</f>
        <v>#REF!</v>
      </c>
      <c r="R103" s="193" t="e">
        <f>ActionPrioritization!R81</f>
        <v>#REF!</v>
      </c>
      <c r="S103" s="193" t="str">
        <f>ActionPrioritization!S81</f>
        <v>Yes</v>
      </c>
      <c r="T103" s="193">
        <f>ActionPrioritization!T81</f>
        <v>0</v>
      </c>
      <c r="U103" s="193">
        <f>ActionPrioritization!U81</f>
        <v>0</v>
      </c>
      <c r="V103" s="193">
        <f>ActionPrioritization!V81</f>
        <v>0</v>
      </c>
      <c r="W103" s="193">
        <f>ActionPrioritization!W81</f>
        <v>0</v>
      </c>
      <c r="X103" s="193" t="str">
        <f>ActionPrioritization!X81</f>
        <v/>
      </c>
      <c r="Y103" s="168" t="s">
        <v>288</v>
      </c>
      <c r="Z103" s="168" t="s">
        <v>288</v>
      </c>
      <c r="AA103" s="168" t="s">
        <v>288</v>
      </c>
      <c r="AB103" s="168" t="s">
        <v>288</v>
      </c>
      <c r="AC103" s="168" t="s">
        <v>288</v>
      </c>
      <c r="AD103" s="168" t="s">
        <v>288</v>
      </c>
      <c r="AE103" s="168" t="s">
        <v>288</v>
      </c>
      <c r="AF103" s="168" t="s">
        <v>288</v>
      </c>
      <c r="AG103" s="168" t="s">
        <v>288</v>
      </c>
    </row>
    <row r="104" spans="1:33" ht="21" customHeight="1" x14ac:dyDescent="0.25">
      <c r="A104" s="162"/>
      <c r="B104" s="162"/>
      <c r="C104" s="561" t="e">
        <f>ActionPrioritization!C82</f>
        <v>#REF!</v>
      </c>
      <c r="D104" s="193" t="e">
        <f>ActionPrioritization!D82</f>
        <v>#REF!</v>
      </c>
      <c r="E104" s="193" t="e">
        <f>ActionPrioritization!E82</f>
        <v>#REF!</v>
      </c>
      <c r="F104" s="193" t="str">
        <f>ActionPrioritization!F82</f>
        <v/>
      </c>
      <c r="G104" s="193" t="str">
        <f>ActionPrioritization!G82</f>
        <v/>
      </c>
      <c r="H104" s="193" t="str">
        <f>ActionPrioritization!H82</f>
        <v/>
      </c>
      <c r="I104" s="193">
        <f>ActionPrioritization!I82</f>
        <v>0</v>
      </c>
      <c r="J104" s="193">
        <f>ActionPrioritization!J82</f>
        <v>0</v>
      </c>
      <c r="K104" s="193">
        <f>ActionPrioritization!K82</f>
        <v>0</v>
      </c>
      <c r="L104" s="193">
        <f>ActionPrioritization!L82</f>
        <v>0</v>
      </c>
      <c r="M104" s="193" t="str">
        <f>ActionPrioritization!M82</f>
        <v/>
      </c>
      <c r="N104" s="193">
        <f>ActionPrioritization!N82</f>
        <v>0</v>
      </c>
      <c r="O104" s="193" t="e">
        <f>ActionPrioritization!O82</f>
        <v>#REF!</v>
      </c>
      <c r="P104" s="193" t="e">
        <f>ActionPrioritization!P82</f>
        <v>#REF!</v>
      </c>
      <c r="Q104" s="193" t="e">
        <f>ActionPrioritization!Q82</f>
        <v>#REF!</v>
      </c>
      <c r="R104" s="193" t="e">
        <f>ActionPrioritization!R82</f>
        <v>#REF!</v>
      </c>
      <c r="S104" s="193" t="str">
        <f>ActionPrioritization!S82</f>
        <v>Yes</v>
      </c>
      <c r="T104" s="193">
        <f>ActionPrioritization!T82</f>
        <v>0</v>
      </c>
      <c r="U104" s="193">
        <f>ActionPrioritization!U82</f>
        <v>0</v>
      </c>
      <c r="V104" s="193">
        <f>ActionPrioritization!V82</f>
        <v>0</v>
      </c>
      <c r="W104" s="193">
        <f>ActionPrioritization!W82</f>
        <v>0</v>
      </c>
      <c r="X104" s="193" t="str">
        <f>ActionPrioritization!X82</f>
        <v/>
      </c>
      <c r="Y104" s="168" t="s">
        <v>288</v>
      </c>
      <c r="Z104" s="168" t="s">
        <v>288</v>
      </c>
      <c r="AA104" s="168" t="s">
        <v>288</v>
      </c>
      <c r="AB104" s="168" t="s">
        <v>288</v>
      </c>
      <c r="AC104" s="168" t="s">
        <v>288</v>
      </c>
      <c r="AD104" s="168" t="s">
        <v>288</v>
      </c>
      <c r="AE104" s="168" t="s">
        <v>288</v>
      </c>
      <c r="AF104" s="168" t="s">
        <v>288</v>
      </c>
      <c r="AG104" s="168" t="s">
        <v>288</v>
      </c>
    </row>
    <row r="105" spans="1:33" ht="21" customHeight="1" x14ac:dyDescent="0.25">
      <c r="A105" s="162"/>
      <c r="B105" s="162"/>
      <c r="C105" s="561" t="e">
        <f>ActionPrioritization!C83</f>
        <v>#REF!</v>
      </c>
      <c r="D105" s="193" t="e">
        <f>ActionPrioritization!D83</f>
        <v>#REF!</v>
      </c>
      <c r="E105" s="193" t="e">
        <f>ActionPrioritization!E83</f>
        <v>#REF!</v>
      </c>
      <c r="F105" s="193" t="str">
        <f>ActionPrioritization!F83</f>
        <v/>
      </c>
      <c r="G105" s="193" t="str">
        <f>ActionPrioritization!G83</f>
        <v/>
      </c>
      <c r="H105" s="193" t="str">
        <f>ActionPrioritization!H83</f>
        <v/>
      </c>
      <c r="I105" s="193">
        <f>ActionPrioritization!I83</f>
        <v>0</v>
      </c>
      <c r="J105" s="193">
        <f>ActionPrioritization!J83</f>
        <v>0</v>
      </c>
      <c r="K105" s="193">
        <f>ActionPrioritization!K83</f>
        <v>0</v>
      </c>
      <c r="L105" s="193">
        <f>ActionPrioritization!L83</f>
        <v>0</v>
      </c>
      <c r="M105" s="193" t="str">
        <f>ActionPrioritization!M83</f>
        <v/>
      </c>
      <c r="N105" s="193">
        <f>ActionPrioritization!N83</f>
        <v>0</v>
      </c>
      <c r="O105" s="193" t="e">
        <f>ActionPrioritization!O83</f>
        <v>#REF!</v>
      </c>
      <c r="P105" s="193" t="e">
        <f>ActionPrioritization!P83</f>
        <v>#REF!</v>
      </c>
      <c r="Q105" s="193" t="e">
        <f>ActionPrioritization!Q83</f>
        <v>#REF!</v>
      </c>
      <c r="R105" s="193" t="e">
        <f>ActionPrioritization!R83</f>
        <v>#REF!</v>
      </c>
      <c r="S105" s="193" t="str">
        <f>ActionPrioritization!S83</f>
        <v>Yes</v>
      </c>
      <c r="T105" s="193">
        <f>ActionPrioritization!T83</f>
        <v>0</v>
      </c>
      <c r="U105" s="193">
        <f>ActionPrioritization!U83</f>
        <v>0</v>
      </c>
      <c r="V105" s="193">
        <f>ActionPrioritization!V83</f>
        <v>0</v>
      </c>
      <c r="W105" s="193">
        <f>ActionPrioritization!W83</f>
        <v>0</v>
      </c>
      <c r="X105" s="193" t="str">
        <f>ActionPrioritization!X83</f>
        <v/>
      </c>
      <c r="Y105" s="168" t="s">
        <v>288</v>
      </c>
      <c r="Z105" s="168" t="s">
        <v>288</v>
      </c>
      <c r="AA105" s="168" t="s">
        <v>288</v>
      </c>
      <c r="AB105" s="168" t="s">
        <v>288</v>
      </c>
      <c r="AC105" s="168" t="s">
        <v>288</v>
      </c>
      <c r="AD105" s="168" t="s">
        <v>288</v>
      </c>
      <c r="AE105" s="168" t="s">
        <v>288</v>
      </c>
      <c r="AF105" s="168" t="s">
        <v>288</v>
      </c>
      <c r="AG105" s="168" t="s">
        <v>288</v>
      </c>
    </row>
    <row r="106" spans="1:33" ht="21" customHeight="1" x14ac:dyDescent="0.25">
      <c r="A106" s="162"/>
      <c r="B106" s="162"/>
      <c r="C106" s="561" t="e">
        <f>ActionPrioritization!C84</f>
        <v>#REF!</v>
      </c>
      <c r="D106" s="193" t="e">
        <f>ActionPrioritization!D84</f>
        <v>#REF!</v>
      </c>
      <c r="E106" s="193" t="e">
        <f>ActionPrioritization!E84</f>
        <v>#REF!</v>
      </c>
      <c r="F106" s="193" t="str">
        <f>ActionPrioritization!F84</f>
        <v/>
      </c>
      <c r="G106" s="193" t="str">
        <f>ActionPrioritization!G84</f>
        <v/>
      </c>
      <c r="H106" s="193" t="str">
        <f>ActionPrioritization!H84</f>
        <v/>
      </c>
      <c r="I106" s="193">
        <f>ActionPrioritization!I84</f>
        <v>0</v>
      </c>
      <c r="J106" s="193">
        <f>ActionPrioritization!J84</f>
        <v>0</v>
      </c>
      <c r="K106" s="193">
        <f>ActionPrioritization!K84</f>
        <v>0</v>
      </c>
      <c r="L106" s="193">
        <f>ActionPrioritization!L84</f>
        <v>0</v>
      </c>
      <c r="M106" s="193" t="str">
        <f>ActionPrioritization!M84</f>
        <v/>
      </c>
      <c r="N106" s="193">
        <f>ActionPrioritization!N84</f>
        <v>0</v>
      </c>
      <c r="O106" s="193" t="e">
        <f>ActionPrioritization!O84</f>
        <v>#REF!</v>
      </c>
      <c r="P106" s="193" t="e">
        <f>ActionPrioritization!P84</f>
        <v>#REF!</v>
      </c>
      <c r="Q106" s="193" t="e">
        <f>ActionPrioritization!Q84</f>
        <v>#REF!</v>
      </c>
      <c r="R106" s="193" t="e">
        <f>ActionPrioritization!R84</f>
        <v>#REF!</v>
      </c>
      <c r="S106" s="193" t="str">
        <f>ActionPrioritization!S84</f>
        <v>Yes</v>
      </c>
      <c r="T106" s="193">
        <f>ActionPrioritization!T84</f>
        <v>0</v>
      </c>
      <c r="U106" s="193">
        <f>ActionPrioritization!U84</f>
        <v>0</v>
      </c>
      <c r="V106" s="193">
        <f>ActionPrioritization!V84</f>
        <v>0</v>
      </c>
      <c r="W106" s="193">
        <f>ActionPrioritization!W84</f>
        <v>0</v>
      </c>
      <c r="X106" s="193" t="str">
        <f>ActionPrioritization!X84</f>
        <v/>
      </c>
      <c r="Y106" s="168" t="s">
        <v>288</v>
      </c>
      <c r="Z106" s="168" t="s">
        <v>288</v>
      </c>
      <c r="AA106" s="168" t="s">
        <v>288</v>
      </c>
      <c r="AB106" s="168" t="s">
        <v>288</v>
      </c>
      <c r="AC106" s="168" t="s">
        <v>288</v>
      </c>
      <c r="AD106" s="168" t="s">
        <v>288</v>
      </c>
      <c r="AE106" s="168" t="s">
        <v>288</v>
      </c>
      <c r="AF106" s="168" t="s">
        <v>288</v>
      </c>
      <c r="AG106" s="168" t="s">
        <v>288</v>
      </c>
    </row>
    <row r="107" spans="1:33" ht="21" customHeight="1" x14ac:dyDescent="0.25">
      <c r="A107" s="162"/>
      <c r="B107" s="162"/>
      <c r="C107" s="561" t="e">
        <f>ActionPrioritization!C85</f>
        <v>#REF!</v>
      </c>
      <c r="D107" s="193" t="e">
        <f>ActionPrioritization!D85</f>
        <v>#REF!</v>
      </c>
      <c r="E107" s="193" t="e">
        <f>ActionPrioritization!E85</f>
        <v>#REF!</v>
      </c>
      <c r="F107" s="193" t="str">
        <f>ActionPrioritization!F85</f>
        <v/>
      </c>
      <c r="G107" s="193" t="str">
        <f>ActionPrioritization!G85</f>
        <v/>
      </c>
      <c r="H107" s="193" t="str">
        <f>ActionPrioritization!H85</f>
        <v/>
      </c>
      <c r="I107" s="193">
        <f>ActionPrioritization!I85</f>
        <v>0</v>
      </c>
      <c r="J107" s="193">
        <f>ActionPrioritization!J85</f>
        <v>0</v>
      </c>
      <c r="K107" s="193">
        <f>ActionPrioritization!K85</f>
        <v>0</v>
      </c>
      <c r="L107" s="193">
        <f>ActionPrioritization!L85</f>
        <v>0</v>
      </c>
      <c r="M107" s="193" t="str">
        <f>ActionPrioritization!M85</f>
        <v/>
      </c>
      <c r="N107" s="193">
        <f>ActionPrioritization!N85</f>
        <v>0</v>
      </c>
      <c r="O107" s="193" t="e">
        <f>ActionPrioritization!O85</f>
        <v>#REF!</v>
      </c>
      <c r="P107" s="193" t="e">
        <f>ActionPrioritization!P85</f>
        <v>#REF!</v>
      </c>
      <c r="Q107" s="193" t="e">
        <f>ActionPrioritization!Q85</f>
        <v>#REF!</v>
      </c>
      <c r="R107" s="193" t="e">
        <f>ActionPrioritization!R85</f>
        <v>#REF!</v>
      </c>
      <c r="S107" s="193" t="str">
        <f>ActionPrioritization!S85</f>
        <v>Yes</v>
      </c>
      <c r="T107" s="193">
        <f>ActionPrioritization!T85</f>
        <v>0</v>
      </c>
      <c r="U107" s="193">
        <f>ActionPrioritization!U85</f>
        <v>0</v>
      </c>
      <c r="V107" s="193">
        <f>ActionPrioritization!V85</f>
        <v>0</v>
      </c>
      <c r="W107" s="193">
        <f>ActionPrioritization!W85</f>
        <v>0</v>
      </c>
      <c r="X107" s="193" t="str">
        <f>ActionPrioritization!X85</f>
        <v/>
      </c>
      <c r="Y107" s="168" t="s">
        <v>288</v>
      </c>
      <c r="Z107" s="168" t="s">
        <v>288</v>
      </c>
      <c r="AA107" s="168" t="s">
        <v>288</v>
      </c>
      <c r="AB107" s="168" t="s">
        <v>288</v>
      </c>
      <c r="AC107" s="168" t="s">
        <v>288</v>
      </c>
      <c r="AD107" s="168" t="s">
        <v>288</v>
      </c>
      <c r="AE107" s="168" t="s">
        <v>288</v>
      </c>
      <c r="AF107" s="168" t="s">
        <v>288</v>
      </c>
      <c r="AG107" s="168" t="s">
        <v>288</v>
      </c>
    </row>
    <row r="108" spans="1:33" ht="21" customHeight="1" x14ac:dyDescent="0.25">
      <c r="A108" s="162"/>
      <c r="B108" s="162"/>
      <c r="C108" s="561" t="e">
        <f>ActionPrioritization!C86</f>
        <v>#REF!</v>
      </c>
      <c r="D108" s="193" t="e">
        <f>ActionPrioritization!D86</f>
        <v>#REF!</v>
      </c>
      <c r="E108" s="193" t="e">
        <f>ActionPrioritization!E86</f>
        <v>#REF!</v>
      </c>
      <c r="F108" s="193" t="str">
        <f>ActionPrioritization!F86</f>
        <v/>
      </c>
      <c r="G108" s="193" t="str">
        <f>ActionPrioritization!G86</f>
        <v/>
      </c>
      <c r="H108" s="193" t="str">
        <f>ActionPrioritization!H86</f>
        <v/>
      </c>
      <c r="I108" s="193">
        <f>ActionPrioritization!I86</f>
        <v>0</v>
      </c>
      <c r="J108" s="193">
        <f>ActionPrioritization!J86</f>
        <v>0</v>
      </c>
      <c r="K108" s="193">
        <f>ActionPrioritization!K86</f>
        <v>0</v>
      </c>
      <c r="L108" s="193">
        <f>ActionPrioritization!L86</f>
        <v>0</v>
      </c>
      <c r="M108" s="193" t="str">
        <f>ActionPrioritization!M86</f>
        <v/>
      </c>
      <c r="N108" s="193">
        <f>ActionPrioritization!N86</f>
        <v>0</v>
      </c>
      <c r="O108" s="193" t="e">
        <f>ActionPrioritization!O86</f>
        <v>#REF!</v>
      </c>
      <c r="P108" s="193" t="e">
        <f>ActionPrioritization!P86</f>
        <v>#REF!</v>
      </c>
      <c r="Q108" s="193" t="e">
        <f>ActionPrioritization!Q86</f>
        <v>#REF!</v>
      </c>
      <c r="R108" s="193" t="e">
        <f>ActionPrioritization!R86</f>
        <v>#REF!</v>
      </c>
      <c r="S108" s="193" t="str">
        <f>ActionPrioritization!S86</f>
        <v>Yes</v>
      </c>
      <c r="T108" s="193">
        <f>ActionPrioritization!T86</f>
        <v>0</v>
      </c>
      <c r="U108" s="193">
        <f>ActionPrioritization!U86</f>
        <v>0</v>
      </c>
      <c r="V108" s="193">
        <f>ActionPrioritization!V86</f>
        <v>0</v>
      </c>
      <c r="W108" s="193">
        <f>ActionPrioritization!W86</f>
        <v>0</v>
      </c>
      <c r="X108" s="193" t="str">
        <f>ActionPrioritization!X86</f>
        <v/>
      </c>
      <c r="Y108" s="168" t="s">
        <v>288</v>
      </c>
      <c r="Z108" s="168" t="s">
        <v>288</v>
      </c>
      <c r="AA108" s="168" t="s">
        <v>288</v>
      </c>
      <c r="AB108" s="168" t="s">
        <v>288</v>
      </c>
      <c r="AC108" s="168" t="s">
        <v>288</v>
      </c>
      <c r="AD108" s="168" t="s">
        <v>288</v>
      </c>
      <c r="AE108" s="168" t="s">
        <v>288</v>
      </c>
      <c r="AF108" s="168" t="s">
        <v>288</v>
      </c>
      <c r="AG108" s="168" t="s">
        <v>288</v>
      </c>
    </row>
    <row r="109" spans="1:33" ht="21" customHeight="1" x14ac:dyDescent="0.25">
      <c r="A109" s="162"/>
      <c r="B109" s="162"/>
      <c r="C109" s="561" t="e">
        <f>ActionPrioritization!C87</f>
        <v>#REF!</v>
      </c>
      <c r="D109" s="193" t="e">
        <f>ActionPrioritization!D87</f>
        <v>#REF!</v>
      </c>
      <c r="E109" s="193" t="e">
        <f>ActionPrioritization!E87</f>
        <v>#REF!</v>
      </c>
      <c r="F109" s="193" t="str">
        <f>ActionPrioritization!F87</f>
        <v/>
      </c>
      <c r="G109" s="193" t="str">
        <f>ActionPrioritization!G87</f>
        <v/>
      </c>
      <c r="H109" s="193" t="str">
        <f>ActionPrioritization!H87</f>
        <v/>
      </c>
      <c r="I109" s="193">
        <f>ActionPrioritization!I87</f>
        <v>0</v>
      </c>
      <c r="J109" s="193">
        <f>ActionPrioritization!J87</f>
        <v>0</v>
      </c>
      <c r="K109" s="193">
        <f>ActionPrioritization!K87</f>
        <v>0</v>
      </c>
      <c r="L109" s="193">
        <f>ActionPrioritization!L87</f>
        <v>0</v>
      </c>
      <c r="M109" s="193" t="str">
        <f>ActionPrioritization!M87</f>
        <v/>
      </c>
      <c r="N109" s="193">
        <f>ActionPrioritization!N87</f>
        <v>0</v>
      </c>
      <c r="O109" s="193" t="e">
        <f>ActionPrioritization!O87</f>
        <v>#REF!</v>
      </c>
      <c r="P109" s="193" t="e">
        <f>ActionPrioritization!P87</f>
        <v>#REF!</v>
      </c>
      <c r="Q109" s="193" t="e">
        <f>ActionPrioritization!Q87</f>
        <v>#REF!</v>
      </c>
      <c r="R109" s="193" t="e">
        <f>ActionPrioritization!R87</f>
        <v>#REF!</v>
      </c>
      <c r="S109" s="193" t="str">
        <f>ActionPrioritization!S87</f>
        <v>Yes</v>
      </c>
      <c r="T109" s="193">
        <f>ActionPrioritization!T87</f>
        <v>0</v>
      </c>
      <c r="U109" s="193">
        <f>ActionPrioritization!U87</f>
        <v>0</v>
      </c>
      <c r="V109" s="193">
        <f>ActionPrioritization!V87</f>
        <v>0</v>
      </c>
      <c r="W109" s="193">
        <f>ActionPrioritization!W87</f>
        <v>0</v>
      </c>
      <c r="X109" s="193" t="str">
        <f>ActionPrioritization!X87</f>
        <v/>
      </c>
      <c r="Y109" s="168" t="s">
        <v>288</v>
      </c>
      <c r="Z109" s="168" t="s">
        <v>288</v>
      </c>
      <c r="AA109" s="168" t="s">
        <v>288</v>
      </c>
      <c r="AB109" s="168" t="s">
        <v>288</v>
      </c>
      <c r="AC109" s="168" t="s">
        <v>288</v>
      </c>
      <c r="AD109" s="168" t="s">
        <v>288</v>
      </c>
      <c r="AE109" s="168" t="s">
        <v>288</v>
      </c>
      <c r="AF109" s="168" t="s">
        <v>288</v>
      </c>
      <c r="AG109" s="168" t="s">
        <v>288</v>
      </c>
    </row>
    <row r="110" spans="1:33" ht="21" customHeight="1" x14ac:dyDescent="0.25">
      <c r="A110" s="162"/>
      <c r="B110" s="162"/>
      <c r="C110" s="561" t="e">
        <f>ActionPrioritization!C88</f>
        <v>#REF!</v>
      </c>
      <c r="D110" s="193" t="e">
        <f>ActionPrioritization!D88</f>
        <v>#REF!</v>
      </c>
      <c r="E110" s="193" t="e">
        <f>ActionPrioritization!E88</f>
        <v>#REF!</v>
      </c>
      <c r="F110" s="193" t="str">
        <f>ActionPrioritization!F88</f>
        <v/>
      </c>
      <c r="G110" s="193" t="str">
        <f>ActionPrioritization!G88</f>
        <v/>
      </c>
      <c r="H110" s="193" t="str">
        <f>ActionPrioritization!H88</f>
        <v/>
      </c>
      <c r="I110" s="193">
        <f>ActionPrioritization!I88</f>
        <v>0</v>
      </c>
      <c r="J110" s="193">
        <f>ActionPrioritization!J88</f>
        <v>0</v>
      </c>
      <c r="K110" s="193">
        <f>ActionPrioritization!K88</f>
        <v>0</v>
      </c>
      <c r="L110" s="193">
        <f>ActionPrioritization!L88</f>
        <v>0</v>
      </c>
      <c r="M110" s="193" t="str">
        <f>ActionPrioritization!M88</f>
        <v/>
      </c>
      <c r="N110" s="193">
        <f>ActionPrioritization!N88</f>
        <v>0</v>
      </c>
      <c r="O110" s="193" t="e">
        <f>ActionPrioritization!O88</f>
        <v>#REF!</v>
      </c>
      <c r="P110" s="193" t="e">
        <f>ActionPrioritization!P88</f>
        <v>#REF!</v>
      </c>
      <c r="Q110" s="193" t="e">
        <f>ActionPrioritization!Q88</f>
        <v>#REF!</v>
      </c>
      <c r="R110" s="193" t="e">
        <f>ActionPrioritization!R88</f>
        <v>#REF!</v>
      </c>
      <c r="S110" s="193" t="str">
        <f>ActionPrioritization!S88</f>
        <v>Yes</v>
      </c>
      <c r="T110" s="193">
        <f>ActionPrioritization!T88</f>
        <v>0</v>
      </c>
      <c r="U110" s="193">
        <f>ActionPrioritization!U88</f>
        <v>0</v>
      </c>
      <c r="V110" s="193">
        <f>ActionPrioritization!V88</f>
        <v>0</v>
      </c>
      <c r="W110" s="193">
        <f>ActionPrioritization!W88</f>
        <v>0</v>
      </c>
      <c r="X110" s="193" t="str">
        <f>ActionPrioritization!X88</f>
        <v/>
      </c>
      <c r="Y110" s="168" t="s">
        <v>288</v>
      </c>
      <c r="Z110" s="168" t="s">
        <v>288</v>
      </c>
      <c r="AA110" s="168" t="s">
        <v>288</v>
      </c>
      <c r="AB110" s="168" t="s">
        <v>288</v>
      </c>
      <c r="AC110" s="168" t="s">
        <v>288</v>
      </c>
      <c r="AD110" s="168" t="s">
        <v>288</v>
      </c>
      <c r="AE110" s="168" t="s">
        <v>288</v>
      </c>
      <c r="AF110" s="168" t="s">
        <v>288</v>
      </c>
      <c r="AG110" s="168" t="s">
        <v>288</v>
      </c>
    </row>
    <row r="111" spans="1:33" ht="21" customHeight="1" x14ac:dyDescent="0.25">
      <c r="A111" s="162"/>
      <c r="B111" s="162"/>
      <c r="C111" s="561" t="e">
        <f>ActionPrioritization!C89</f>
        <v>#REF!</v>
      </c>
      <c r="D111" s="193" t="e">
        <f>ActionPrioritization!D89</f>
        <v>#REF!</v>
      </c>
      <c r="E111" s="193" t="e">
        <f>ActionPrioritization!E89</f>
        <v>#REF!</v>
      </c>
      <c r="F111" s="193" t="str">
        <f>ActionPrioritization!F89</f>
        <v/>
      </c>
      <c r="G111" s="193" t="str">
        <f>ActionPrioritization!G89</f>
        <v/>
      </c>
      <c r="H111" s="193" t="str">
        <f>ActionPrioritization!H89</f>
        <v/>
      </c>
      <c r="I111" s="193">
        <f>ActionPrioritization!I89</f>
        <v>0</v>
      </c>
      <c r="J111" s="193">
        <f>ActionPrioritization!J89</f>
        <v>0</v>
      </c>
      <c r="K111" s="193">
        <f>ActionPrioritization!K89</f>
        <v>0</v>
      </c>
      <c r="L111" s="193">
        <f>ActionPrioritization!L89</f>
        <v>0</v>
      </c>
      <c r="M111" s="193" t="str">
        <f>ActionPrioritization!M89</f>
        <v/>
      </c>
      <c r="N111" s="193">
        <f>ActionPrioritization!N89</f>
        <v>0</v>
      </c>
      <c r="O111" s="193" t="e">
        <f>ActionPrioritization!O89</f>
        <v>#REF!</v>
      </c>
      <c r="P111" s="193" t="e">
        <f>ActionPrioritization!P89</f>
        <v>#REF!</v>
      </c>
      <c r="Q111" s="193" t="e">
        <f>ActionPrioritization!Q89</f>
        <v>#REF!</v>
      </c>
      <c r="R111" s="193" t="e">
        <f>ActionPrioritization!R89</f>
        <v>#REF!</v>
      </c>
      <c r="S111" s="193" t="str">
        <f>ActionPrioritization!S89</f>
        <v>Yes</v>
      </c>
      <c r="T111" s="193">
        <f>ActionPrioritization!T89</f>
        <v>0</v>
      </c>
      <c r="U111" s="193">
        <f>ActionPrioritization!U89</f>
        <v>0</v>
      </c>
      <c r="V111" s="193">
        <f>ActionPrioritization!V89</f>
        <v>0</v>
      </c>
      <c r="W111" s="193">
        <f>ActionPrioritization!W89</f>
        <v>0</v>
      </c>
      <c r="X111" s="193" t="str">
        <f>ActionPrioritization!X89</f>
        <v/>
      </c>
      <c r="Y111" s="168" t="s">
        <v>288</v>
      </c>
      <c r="Z111" s="168" t="s">
        <v>288</v>
      </c>
      <c r="AA111" s="168" t="s">
        <v>288</v>
      </c>
      <c r="AB111" s="168" t="s">
        <v>288</v>
      </c>
      <c r="AC111" s="168" t="s">
        <v>288</v>
      </c>
      <c r="AD111" s="168" t="s">
        <v>288</v>
      </c>
      <c r="AE111" s="168" t="s">
        <v>288</v>
      </c>
      <c r="AF111" s="168" t="s">
        <v>288</v>
      </c>
      <c r="AG111" s="168" t="s">
        <v>288</v>
      </c>
    </row>
    <row r="112" spans="1:33" ht="21" customHeight="1" x14ac:dyDescent="0.25">
      <c r="A112" s="162"/>
      <c r="B112" s="162"/>
      <c r="C112" s="561" t="e">
        <f>ActionPrioritization!C90</f>
        <v>#REF!</v>
      </c>
      <c r="D112" s="193" t="e">
        <f>ActionPrioritization!D90</f>
        <v>#REF!</v>
      </c>
      <c r="E112" s="193" t="e">
        <f>ActionPrioritization!E90</f>
        <v>#REF!</v>
      </c>
      <c r="F112" s="193" t="str">
        <f>ActionPrioritization!F90</f>
        <v/>
      </c>
      <c r="G112" s="193" t="str">
        <f>ActionPrioritization!G90</f>
        <v/>
      </c>
      <c r="H112" s="193" t="str">
        <f>ActionPrioritization!H90</f>
        <v/>
      </c>
      <c r="I112" s="193">
        <f>ActionPrioritization!I90</f>
        <v>0</v>
      </c>
      <c r="J112" s="193">
        <f>ActionPrioritization!J90</f>
        <v>0</v>
      </c>
      <c r="K112" s="193">
        <f>ActionPrioritization!K90</f>
        <v>0</v>
      </c>
      <c r="L112" s="193">
        <f>ActionPrioritization!L90</f>
        <v>0</v>
      </c>
      <c r="M112" s="193" t="str">
        <f>ActionPrioritization!M90</f>
        <v/>
      </c>
      <c r="N112" s="193">
        <f>ActionPrioritization!N90</f>
        <v>0</v>
      </c>
      <c r="O112" s="193" t="e">
        <f>ActionPrioritization!O90</f>
        <v>#REF!</v>
      </c>
      <c r="P112" s="193" t="e">
        <f>ActionPrioritization!P90</f>
        <v>#REF!</v>
      </c>
      <c r="Q112" s="193" t="e">
        <f>ActionPrioritization!Q90</f>
        <v>#REF!</v>
      </c>
      <c r="R112" s="193" t="e">
        <f>ActionPrioritization!R90</f>
        <v>#REF!</v>
      </c>
      <c r="S112" s="193" t="str">
        <f>ActionPrioritization!S90</f>
        <v>Yes</v>
      </c>
      <c r="T112" s="193">
        <f>ActionPrioritization!T90</f>
        <v>0</v>
      </c>
      <c r="U112" s="193">
        <f>ActionPrioritization!U90</f>
        <v>0</v>
      </c>
      <c r="V112" s="193">
        <f>ActionPrioritization!V90</f>
        <v>0</v>
      </c>
      <c r="W112" s="193">
        <f>ActionPrioritization!W90</f>
        <v>0</v>
      </c>
      <c r="X112" s="193" t="str">
        <f>ActionPrioritization!X90</f>
        <v/>
      </c>
      <c r="Y112" s="168" t="s">
        <v>288</v>
      </c>
      <c r="Z112" s="168" t="s">
        <v>288</v>
      </c>
      <c r="AA112" s="168" t="s">
        <v>288</v>
      </c>
      <c r="AB112" s="168" t="s">
        <v>288</v>
      </c>
      <c r="AC112" s="168" t="s">
        <v>288</v>
      </c>
      <c r="AD112" s="168" t="s">
        <v>288</v>
      </c>
      <c r="AE112" s="168" t="s">
        <v>288</v>
      </c>
      <c r="AF112" s="168" t="s">
        <v>288</v>
      </c>
      <c r="AG112" s="168" t="s">
        <v>288</v>
      </c>
    </row>
    <row r="113" spans="1:33" ht="21" customHeight="1" x14ac:dyDescent="0.25">
      <c r="A113" s="162"/>
      <c r="B113" s="162"/>
      <c r="C113" s="561" t="e">
        <f>ActionPrioritization!C91</f>
        <v>#REF!</v>
      </c>
      <c r="D113" s="193" t="e">
        <f>ActionPrioritization!D91</f>
        <v>#REF!</v>
      </c>
      <c r="E113" s="193" t="e">
        <f>ActionPrioritization!E91</f>
        <v>#REF!</v>
      </c>
      <c r="F113" s="193" t="str">
        <f>ActionPrioritization!F91</f>
        <v/>
      </c>
      <c r="G113" s="193" t="str">
        <f>ActionPrioritization!G91</f>
        <v/>
      </c>
      <c r="H113" s="193" t="str">
        <f>ActionPrioritization!H91</f>
        <v/>
      </c>
      <c r="I113" s="193">
        <f>ActionPrioritization!I91</f>
        <v>0</v>
      </c>
      <c r="J113" s="193">
        <f>ActionPrioritization!J91</f>
        <v>0</v>
      </c>
      <c r="K113" s="193">
        <f>ActionPrioritization!K91</f>
        <v>0</v>
      </c>
      <c r="L113" s="193">
        <f>ActionPrioritization!L91</f>
        <v>0</v>
      </c>
      <c r="M113" s="193" t="str">
        <f>ActionPrioritization!M91</f>
        <v/>
      </c>
      <c r="N113" s="193">
        <f>ActionPrioritization!N91</f>
        <v>0</v>
      </c>
      <c r="O113" s="193" t="e">
        <f>ActionPrioritization!O91</f>
        <v>#REF!</v>
      </c>
      <c r="P113" s="193" t="e">
        <f>ActionPrioritization!P91</f>
        <v>#REF!</v>
      </c>
      <c r="Q113" s="193" t="e">
        <f>ActionPrioritization!Q91</f>
        <v>#REF!</v>
      </c>
      <c r="R113" s="193" t="e">
        <f>ActionPrioritization!R91</f>
        <v>#REF!</v>
      </c>
      <c r="S113" s="193" t="str">
        <f>ActionPrioritization!S91</f>
        <v>Yes</v>
      </c>
      <c r="T113" s="193">
        <f>ActionPrioritization!T91</f>
        <v>0</v>
      </c>
      <c r="U113" s="193">
        <f>ActionPrioritization!U91</f>
        <v>0</v>
      </c>
      <c r="V113" s="193">
        <f>ActionPrioritization!V91</f>
        <v>0</v>
      </c>
      <c r="W113" s="193">
        <f>ActionPrioritization!W91</f>
        <v>0</v>
      </c>
      <c r="X113" s="193" t="str">
        <f>ActionPrioritization!X91</f>
        <v/>
      </c>
      <c r="Y113" s="168" t="s">
        <v>288</v>
      </c>
      <c r="Z113" s="168" t="s">
        <v>288</v>
      </c>
      <c r="AA113" s="168" t="s">
        <v>288</v>
      </c>
      <c r="AB113" s="168" t="s">
        <v>288</v>
      </c>
      <c r="AC113" s="168" t="s">
        <v>288</v>
      </c>
      <c r="AD113" s="168" t="s">
        <v>288</v>
      </c>
      <c r="AE113" s="168" t="s">
        <v>288</v>
      </c>
      <c r="AF113" s="168" t="s">
        <v>288</v>
      </c>
      <c r="AG113" s="168" t="s">
        <v>288</v>
      </c>
    </row>
    <row r="114" spans="1:33" ht="21" customHeight="1" x14ac:dyDescent="0.25">
      <c r="A114" s="162"/>
      <c r="B114" s="162"/>
      <c r="C114" s="561" t="e">
        <f>ActionPrioritization!C92</f>
        <v>#REF!</v>
      </c>
      <c r="D114" s="193" t="e">
        <f>ActionPrioritization!D92</f>
        <v>#REF!</v>
      </c>
      <c r="E114" s="193" t="e">
        <f>ActionPrioritization!E92</f>
        <v>#REF!</v>
      </c>
      <c r="F114" s="193" t="str">
        <f>ActionPrioritization!F92</f>
        <v/>
      </c>
      <c r="G114" s="193" t="str">
        <f>ActionPrioritization!G92</f>
        <v/>
      </c>
      <c r="H114" s="193" t="str">
        <f>ActionPrioritization!H92</f>
        <v/>
      </c>
      <c r="I114" s="193">
        <f>ActionPrioritization!I92</f>
        <v>0</v>
      </c>
      <c r="J114" s="193">
        <f>ActionPrioritization!J92</f>
        <v>0</v>
      </c>
      <c r="K114" s="193">
        <f>ActionPrioritization!K92</f>
        <v>0</v>
      </c>
      <c r="L114" s="193">
        <f>ActionPrioritization!L92</f>
        <v>0</v>
      </c>
      <c r="M114" s="193" t="str">
        <f>ActionPrioritization!M92</f>
        <v/>
      </c>
      <c r="N114" s="193">
        <f>ActionPrioritization!N92</f>
        <v>0</v>
      </c>
      <c r="O114" s="193" t="e">
        <f>ActionPrioritization!O92</f>
        <v>#REF!</v>
      </c>
      <c r="P114" s="193" t="e">
        <f>ActionPrioritization!P92</f>
        <v>#REF!</v>
      </c>
      <c r="Q114" s="193" t="e">
        <f>ActionPrioritization!Q92</f>
        <v>#REF!</v>
      </c>
      <c r="R114" s="193" t="e">
        <f>ActionPrioritization!R92</f>
        <v>#REF!</v>
      </c>
      <c r="S114" s="193" t="str">
        <f>ActionPrioritization!S92</f>
        <v>Yes</v>
      </c>
      <c r="T114" s="193">
        <f>ActionPrioritization!T92</f>
        <v>0</v>
      </c>
      <c r="U114" s="193">
        <f>ActionPrioritization!U92</f>
        <v>0</v>
      </c>
      <c r="V114" s="193">
        <f>ActionPrioritization!V92</f>
        <v>0</v>
      </c>
      <c r="W114" s="193">
        <f>ActionPrioritization!W92</f>
        <v>0</v>
      </c>
      <c r="X114" s="193" t="str">
        <f>ActionPrioritization!X92</f>
        <v/>
      </c>
      <c r="Y114" s="168" t="s">
        <v>288</v>
      </c>
      <c r="Z114" s="168" t="s">
        <v>288</v>
      </c>
      <c r="AA114" s="168" t="s">
        <v>288</v>
      </c>
      <c r="AB114" s="168" t="s">
        <v>288</v>
      </c>
      <c r="AC114" s="168" t="s">
        <v>288</v>
      </c>
      <c r="AD114" s="168" t="s">
        <v>288</v>
      </c>
      <c r="AE114" s="168" t="s">
        <v>288</v>
      </c>
      <c r="AF114" s="168" t="s">
        <v>288</v>
      </c>
      <c r="AG114" s="168" t="s">
        <v>288</v>
      </c>
    </row>
    <row r="115" spans="1:33" ht="21" customHeight="1" x14ac:dyDescent="0.25">
      <c r="A115" s="162"/>
      <c r="B115" s="162"/>
      <c r="C115" s="561" t="e">
        <f>ActionPrioritization!C93</f>
        <v>#REF!</v>
      </c>
      <c r="D115" s="193" t="e">
        <f>ActionPrioritization!D93</f>
        <v>#REF!</v>
      </c>
      <c r="E115" s="193" t="e">
        <f>ActionPrioritization!E93</f>
        <v>#REF!</v>
      </c>
      <c r="F115" s="193" t="str">
        <f>ActionPrioritization!F93</f>
        <v/>
      </c>
      <c r="G115" s="193" t="str">
        <f>ActionPrioritization!G93</f>
        <v/>
      </c>
      <c r="H115" s="193" t="str">
        <f>ActionPrioritization!H93</f>
        <v/>
      </c>
      <c r="I115" s="193">
        <f>ActionPrioritization!I93</f>
        <v>0</v>
      </c>
      <c r="J115" s="193">
        <f>ActionPrioritization!J93</f>
        <v>0</v>
      </c>
      <c r="K115" s="193">
        <f>ActionPrioritization!K93</f>
        <v>0</v>
      </c>
      <c r="L115" s="193">
        <f>ActionPrioritization!L93</f>
        <v>0</v>
      </c>
      <c r="M115" s="193" t="str">
        <f>ActionPrioritization!M93</f>
        <v/>
      </c>
      <c r="N115" s="193">
        <f>ActionPrioritization!N93</f>
        <v>0</v>
      </c>
      <c r="O115" s="193" t="e">
        <f>ActionPrioritization!O93</f>
        <v>#REF!</v>
      </c>
      <c r="P115" s="193" t="e">
        <f>ActionPrioritization!P93</f>
        <v>#REF!</v>
      </c>
      <c r="Q115" s="193" t="e">
        <f>ActionPrioritization!Q93</f>
        <v>#REF!</v>
      </c>
      <c r="R115" s="193" t="e">
        <f>ActionPrioritization!R93</f>
        <v>#REF!</v>
      </c>
      <c r="S115" s="193" t="str">
        <f>ActionPrioritization!S93</f>
        <v>Yes</v>
      </c>
      <c r="T115" s="193">
        <f>ActionPrioritization!T93</f>
        <v>0</v>
      </c>
      <c r="U115" s="193">
        <f>ActionPrioritization!U93</f>
        <v>0</v>
      </c>
      <c r="V115" s="193">
        <f>ActionPrioritization!V93</f>
        <v>0</v>
      </c>
      <c r="W115" s="193">
        <f>ActionPrioritization!W93</f>
        <v>0</v>
      </c>
      <c r="X115" s="193" t="str">
        <f>ActionPrioritization!X93</f>
        <v/>
      </c>
      <c r="Y115" s="168" t="s">
        <v>288</v>
      </c>
      <c r="Z115" s="168" t="s">
        <v>288</v>
      </c>
      <c r="AA115" s="168" t="s">
        <v>288</v>
      </c>
      <c r="AB115" s="168" t="s">
        <v>288</v>
      </c>
      <c r="AC115" s="168" t="s">
        <v>288</v>
      </c>
      <c r="AD115" s="168" t="s">
        <v>288</v>
      </c>
      <c r="AE115" s="168" t="s">
        <v>288</v>
      </c>
      <c r="AF115" s="168" t="s">
        <v>288</v>
      </c>
      <c r="AG115" s="168" t="s">
        <v>288</v>
      </c>
    </row>
    <row r="116" spans="1:33" ht="21" customHeight="1" x14ac:dyDescent="0.25">
      <c r="A116" s="162"/>
      <c r="B116" s="162"/>
      <c r="C116" s="561" t="e">
        <f>ActionPrioritization!C94</f>
        <v>#REF!</v>
      </c>
      <c r="D116" s="193" t="e">
        <f>ActionPrioritization!D94</f>
        <v>#REF!</v>
      </c>
      <c r="E116" s="193" t="e">
        <f>ActionPrioritization!E94</f>
        <v>#REF!</v>
      </c>
      <c r="F116" s="193" t="str">
        <f>ActionPrioritization!F94</f>
        <v/>
      </c>
      <c r="G116" s="193" t="str">
        <f>ActionPrioritization!G94</f>
        <v/>
      </c>
      <c r="H116" s="193" t="str">
        <f>ActionPrioritization!H94</f>
        <v/>
      </c>
      <c r="I116" s="193">
        <f>ActionPrioritization!I94</f>
        <v>0</v>
      </c>
      <c r="J116" s="193">
        <f>ActionPrioritization!J94</f>
        <v>0</v>
      </c>
      <c r="K116" s="193">
        <f>ActionPrioritization!K94</f>
        <v>0</v>
      </c>
      <c r="L116" s="193">
        <f>ActionPrioritization!L94</f>
        <v>0</v>
      </c>
      <c r="M116" s="193" t="str">
        <f>ActionPrioritization!M94</f>
        <v/>
      </c>
      <c r="N116" s="193">
        <f>ActionPrioritization!N94</f>
        <v>0</v>
      </c>
      <c r="O116" s="193" t="e">
        <f>ActionPrioritization!O94</f>
        <v>#REF!</v>
      </c>
      <c r="P116" s="193" t="e">
        <f>ActionPrioritization!P94</f>
        <v>#REF!</v>
      </c>
      <c r="Q116" s="193" t="e">
        <f>ActionPrioritization!Q94</f>
        <v>#REF!</v>
      </c>
      <c r="R116" s="193" t="e">
        <f>ActionPrioritization!R94</f>
        <v>#REF!</v>
      </c>
      <c r="S116" s="193" t="str">
        <f>ActionPrioritization!S94</f>
        <v>Yes</v>
      </c>
      <c r="T116" s="193">
        <f>ActionPrioritization!T94</f>
        <v>0</v>
      </c>
      <c r="U116" s="193">
        <f>ActionPrioritization!U94</f>
        <v>0</v>
      </c>
      <c r="V116" s="193">
        <f>ActionPrioritization!V94</f>
        <v>0</v>
      </c>
      <c r="W116" s="193">
        <f>ActionPrioritization!W94</f>
        <v>0</v>
      </c>
      <c r="X116" s="193" t="str">
        <f>ActionPrioritization!X94</f>
        <v/>
      </c>
      <c r="Y116" s="168" t="s">
        <v>288</v>
      </c>
      <c r="Z116" s="168" t="s">
        <v>288</v>
      </c>
      <c r="AA116" s="168" t="s">
        <v>288</v>
      </c>
      <c r="AB116" s="168" t="s">
        <v>288</v>
      </c>
      <c r="AC116" s="168" t="s">
        <v>288</v>
      </c>
      <c r="AD116" s="168" t="s">
        <v>288</v>
      </c>
      <c r="AE116" s="168" t="s">
        <v>288</v>
      </c>
      <c r="AF116" s="168" t="s">
        <v>288</v>
      </c>
      <c r="AG116" s="168" t="s">
        <v>288</v>
      </c>
    </row>
    <row r="117" spans="1:33" ht="21" customHeight="1" x14ac:dyDescent="0.25">
      <c r="A117" s="162"/>
      <c r="B117" s="162"/>
      <c r="C117" s="561" t="e">
        <f>ActionPrioritization!C95</f>
        <v>#REF!</v>
      </c>
      <c r="D117" s="193" t="e">
        <f>ActionPrioritization!D95</f>
        <v>#REF!</v>
      </c>
      <c r="E117" s="193" t="e">
        <f>ActionPrioritization!E95</f>
        <v>#REF!</v>
      </c>
      <c r="F117" s="193" t="str">
        <f>ActionPrioritization!F95</f>
        <v/>
      </c>
      <c r="G117" s="193" t="str">
        <f>ActionPrioritization!G95</f>
        <v/>
      </c>
      <c r="H117" s="193" t="str">
        <f>ActionPrioritization!H95</f>
        <v/>
      </c>
      <c r="I117" s="193">
        <f>ActionPrioritization!I95</f>
        <v>0</v>
      </c>
      <c r="J117" s="193">
        <f>ActionPrioritization!J95</f>
        <v>0</v>
      </c>
      <c r="K117" s="193">
        <f>ActionPrioritization!K95</f>
        <v>0</v>
      </c>
      <c r="L117" s="193">
        <f>ActionPrioritization!L95</f>
        <v>0</v>
      </c>
      <c r="M117" s="193" t="str">
        <f>ActionPrioritization!M95</f>
        <v/>
      </c>
      <c r="N117" s="193">
        <f>ActionPrioritization!N95</f>
        <v>0</v>
      </c>
      <c r="O117" s="193" t="e">
        <f>ActionPrioritization!O95</f>
        <v>#REF!</v>
      </c>
      <c r="P117" s="193" t="e">
        <f>ActionPrioritization!P95</f>
        <v>#REF!</v>
      </c>
      <c r="Q117" s="193" t="e">
        <f>ActionPrioritization!Q95</f>
        <v>#REF!</v>
      </c>
      <c r="R117" s="193" t="e">
        <f>ActionPrioritization!R95</f>
        <v>#REF!</v>
      </c>
      <c r="S117" s="193" t="str">
        <f>ActionPrioritization!S95</f>
        <v>Yes</v>
      </c>
      <c r="T117" s="193">
        <f>ActionPrioritization!T95</f>
        <v>0</v>
      </c>
      <c r="U117" s="193">
        <f>ActionPrioritization!U95</f>
        <v>0</v>
      </c>
      <c r="V117" s="193">
        <f>ActionPrioritization!V95</f>
        <v>0</v>
      </c>
      <c r="W117" s="193">
        <f>ActionPrioritization!W95</f>
        <v>0</v>
      </c>
      <c r="X117" s="193" t="str">
        <f>ActionPrioritization!X95</f>
        <v/>
      </c>
      <c r="Y117" s="168" t="s">
        <v>288</v>
      </c>
      <c r="Z117" s="168" t="s">
        <v>288</v>
      </c>
      <c r="AA117" s="168" t="s">
        <v>288</v>
      </c>
      <c r="AB117" s="168" t="s">
        <v>288</v>
      </c>
      <c r="AC117" s="168" t="s">
        <v>288</v>
      </c>
      <c r="AD117" s="168" t="s">
        <v>288</v>
      </c>
      <c r="AE117" s="168" t="s">
        <v>288</v>
      </c>
      <c r="AF117" s="168" t="s">
        <v>288</v>
      </c>
      <c r="AG117" s="168" t="s">
        <v>288</v>
      </c>
    </row>
    <row r="118" spans="1:33" ht="21" customHeight="1" x14ac:dyDescent="0.25">
      <c r="A118" s="162" t="s">
        <v>228</v>
      </c>
      <c r="B118" s="162"/>
      <c r="C118" s="562"/>
      <c r="D118" s="195"/>
      <c r="E118" s="195"/>
      <c r="F118" s="195"/>
      <c r="G118" s="195"/>
      <c r="H118" s="195"/>
      <c r="I118" s="195"/>
      <c r="J118" s="195"/>
      <c r="K118" s="195"/>
      <c r="L118" s="195"/>
      <c r="M118" s="195"/>
      <c r="N118" s="195"/>
      <c r="O118" s="195"/>
      <c r="P118" s="195"/>
      <c r="Q118" s="195"/>
      <c r="R118" s="195"/>
      <c r="S118" s="195"/>
      <c r="T118" s="195"/>
      <c r="U118" s="195"/>
      <c r="V118" s="195"/>
      <c r="W118" s="195"/>
      <c r="X118" s="195"/>
      <c r="Y118" s="168" t="s">
        <v>288</v>
      </c>
      <c r="Z118" s="168" t="s">
        <v>288</v>
      </c>
      <c r="AA118" s="168" t="s">
        <v>288</v>
      </c>
      <c r="AB118" s="168" t="s">
        <v>288</v>
      </c>
      <c r="AC118" s="168" t="s">
        <v>288</v>
      </c>
      <c r="AD118" s="168" t="s">
        <v>288</v>
      </c>
      <c r="AE118" s="168" t="s">
        <v>288</v>
      </c>
      <c r="AF118" s="168" t="s">
        <v>288</v>
      </c>
      <c r="AG118" s="168" t="s">
        <v>288</v>
      </c>
    </row>
    <row r="119" spans="1:33" ht="21" customHeight="1" x14ac:dyDescent="0.25">
      <c r="A119" t="s">
        <v>277</v>
      </c>
      <c r="B119" s="162"/>
      <c r="C119" s="561" t="e">
        <f>#REF!</f>
        <v>#REF!</v>
      </c>
      <c r="D119" s="194" t="e">
        <f>#REF!</f>
        <v>#REF!</v>
      </c>
      <c r="E119" s="194"/>
      <c r="F119" s="194"/>
      <c r="G119" s="194"/>
      <c r="H119" s="194"/>
      <c r="I119" s="194"/>
      <c r="J119" s="194"/>
      <c r="K119" s="194"/>
      <c r="L119" s="194"/>
      <c r="M119" s="194"/>
      <c r="N119" s="194"/>
      <c r="O119" s="194"/>
      <c r="P119" s="194"/>
      <c r="Q119" s="194"/>
      <c r="R119" s="194"/>
      <c r="S119" s="194"/>
      <c r="T119" s="194"/>
      <c r="U119" s="194"/>
      <c r="V119" s="194"/>
      <c r="W119" s="194"/>
      <c r="X119" s="194"/>
      <c r="Y119" s="168" t="s">
        <v>288</v>
      </c>
      <c r="Z119" s="168" t="s">
        <v>288</v>
      </c>
      <c r="AA119" s="168" t="s">
        <v>288</v>
      </c>
      <c r="AB119" s="168" t="s">
        <v>288</v>
      </c>
      <c r="AC119" s="168" t="s">
        <v>288</v>
      </c>
      <c r="AD119" s="168" t="s">
        <v>288</v>
      </c>
      <c r="AE119" s="168" t="s">
        <v>288</v>
      </c>
      <c r="AF119" s="168" t="s">
        <v>288</v>
      </c>
      <c r="AG119" s="168" t="s">
        <v>288</v>
      </c>
    </row>
    <row r="120" spans="1:33" ht="21" customHeight="1" x14ac:dyDescent="0.25">
      <c r="B120" s="162"/>
      <c r="C120" s="561" t="e">
        <f>#REF!</f>
        <v>#REF!</v>
      </c>
      <c r="D120" s="194" t="e">
        <f>#REF!</f>
        <v>#REF!</v>
      </c>
      <c r="E120" s="194"/>
      <c r="F120" s="194"/>
      <c r="G120" s="194"/>
      <c r="H120" s="194"/>
      <c r="I120" s="194"/>
      <c r="J120" s="194"/>
      <c r="K120" s="194"/>
      <c r="L120" s="194"/>
      <c r="M120" s="194"/>
      <c r="N120" s="194"/>
      <c r="O120" s="194"/>
      <c r="P120" s="194"/>
      <c r="Q120" s="194"/>
      <c r="R120" s="194"/>
      <c r="S120" s="194"/>
      <c r="T120" s="194"/>
      <c r="U120" s="194"/>
      <c r="V120" s="194"/>
      <c r="W120" s="194"/>
      <c r="X120" s="194"/>
      <c r="Y120" s="168" t="s">
        <v>288</v>
      </c>
      <c r="Z120" s="168" t="s">
        <v>288</v>
      </c>
      <c r="AA120" s="168" t="s">
        <v>288</v>
      </c>
      <c r="AB120" s="168" t="s">
        <v>288</v>
      </c>
      <c r="AC120" s="168" t="s">
        <v>288</v>
      </c>
      <c r="AD120" s="168" t="s">
        <v>288</v>
      </c>
      <c r="AE120" s="168" t="s">
        <v>288</v>
      </c>
      <c r="AF120" s="168" t="s">
        <v>288</v>
      </c>
      <c r="AG120" s="168" t="s">
        <v>288</v>
      </c>
    </row>
    <row r="121" spans="1:33" ht="21" customHeight="1" x14ac:dyDescent="0.25">
      <c r="B121" s="162"/>
      <c r="C121" s="561" t="e">
        <f>#REF!</f>
        <v>#REF!</v>
      </c>
      <c r="D121" s="194" t="e">
        <f>#REF!</f>
        <v>#REF!</v>
      </c>
      <c r="E121" s="194"/>
      <c r="F121" s="194"/>
      <c r="G121" s="194"/>
      <c r="H121" s="194"/>
      <c r="I121" s="194"/>
      <c r="J121" s="194"/>
      <c r="K121" s="194"/>
      <c r="L121" s="194"/>
      <c r="M121" s="194"/>
      <c r="N121" s="194"/>
      <c r="O121" s="194"/>
      <c r="P121" s="194"/>
      <c r="Q121" s="194"/>
      <c r="R121" s="194"/>
      <c r="S121" s="194"/>
      <c r="T121" s="194"/>
      <c r="U121" s="194"/>
      <c r="V121" s="194"/>
      <c r="W121" s="194"/>
      <c r="X121" s="194"/>
      <c r="Y121" s="168" t="s">
        <v>288</v>
      </c>
      <c r="Z121" s="168" t="s">
        <v>288</v>
      </c>
      <c r="AA121" s="168" t="s">
        <v>288</v>
      </c>
      <c r="AB121" s="168" t="s">
        <v>288</v>
      </c>
      <c r="AC121" s="168" t="s">
        <v>288</v>
      </c>
      <c r="AD121" s="168" t="s">
        <v>288</v>
      </c>
      <c r="AE121" s="168" t="s">
        <v>288</v>
      </c>
      <c r="AF121" s="168" t="s">
        <v>288</v>
      </c>
      <c r="AG121" s="168" t="s">
        <v>288</v>
      </c>
    </row>
    <row r="122" spans="1:33" ht="21" customHeight="1" x14ac:dyDescent="0.25">
      <c r="B122" s="162"/>
      <c r="C122" s="561" t="e">
        <f>#REF!</f>
        <v>#REF!</v>
      </c>
      <c r="D122" s="194" t="e">
        <f>#REF!</f>
        <v>#REF!</v>
      </c>
      <c r="E122" s="194"/>
      <c r="F122" s="194"/>
      <c r="G122" s="194"/>
      <c r="H122" s="194"/>
      <c r="I122" s="194"/>
      <c r="J122" s="194"/>
      <c r="K122" s="194"/>
      <c r="L122" s="194"/>
      <c r="M122" s="194"/>
      <c r="N122" s="194"/>
      <c r="O122" s="194"/>
      <c r="P122" s="194"/>
      <c r="Q122" s="194"/>
      <c r="R122" s="194"/>
      <c r="S122" s="194"/>
      <c r="T122" s="194"/>
      <c r="U122" s="194"/>
      <c r="V122" s="194"/>
      <c r="W122" s="194"/>
      <c r="X122" s="194"/>
      <c r="Y122" s="168" t="s">
        <v>288</v>
      </c>
      <c r="Z122" s="168" t="s">
        <v>288</v>
      </c>
      <c r="AA122" s="168" t="s">
        <v>288</v>
      </c>
      <c r="AB122" s="168" t="s">
        <v>288</v>
      </c>
      <c r="AC122" s="168" t="s">
        <v>288</v>
      </c>
      <c r="AD122" s="168" t="s">
        <v>288</v>
      </c>
      <c r="AE122" s="168" t="s">
        <v>288</v>
      </c>
      <c r="AF122" s="168" t="s">
        <v>288</v>
      </c>
      <c r="AG122" s="168" t="s">
        <v>288</v>
      </c>
    </row>
    <row r="123" spans="1:33" ht="21" customHeight="1" x14ac:dyDescent="0.25">
      <c r="B123" s="162"/>
      <c r="C123" s="561" t="e">
        <f>#REF!</f>
        <v>#REF!</v>
      </c>
      <c r="D123" s="194" t="e">
        <f>#REF!</f>
        <v>#REF!</v>
      </c>
      <c r="E123" s="194"/>
      <c r="F123" s="194"/>
      <c r="G123" s="194"/>
      <c r="H123" s="194"/>
      <c r="I123" s="194"/>
      <c r="J123" s="194"/>
      <c r="K123" s="194"/>
      <c r="L123" s="194"/>
      <c r="M123" s="194"/>
      <c r="N123" s="194"/>
      <c r="O123" s="194"/>
      <c r="P123" s="194"/>
      <c r="Q123" s="194"/>
      <c r="R123" s="194"/>
      <c r="S123" s="194"/>
      <c r="T123" s="194"/>
      <c r="U123" s="194"/>
      <c r="V123" s="194"/>
      <c r="W123" s="194"/>
      <c r="X123" s="194"/>
      <c r="Y123" s="168" t="s">
        <v>288</v>
      </c>
      <c r="Z123" s="168" t="s">
        <v>288</v>
      </c>
      <c r="AA123" s="168" t="s">
        <v>288</v>
      </c>
      <c r="AB123" s="168" t="s">
        <v>288</v>
      </c>
      <c r="AC123" s="168" t="s">
        <v>288</v>
      </c>
      <c r="AD123" s="168" t="s">
        <v>288</v>
      </c>
      <c r="AE123" s="168" t="s">
        <v>288</v>
      </c>
      <c r="AF123" s="168" t="s">
        <v>288</v>
      </c>
      <c r="AG123" s="168" t="s">
        <v>288</v>
      </c>
    </row>
    <row r="124" spans="1:33" ht="21" customHeight="1" x14ac:dyDescent="0.25">
      <c r="A124" t="s">
        <v>223</v>
      </c>
      <c r="B124" s="162"/>
      <c r="C124" s="563" t="e">
        <f>#REF!</f>
        <v>#REF!</v>
      </c>
      <c r="D124" s="194" t="e">
        <f>#REF!</f>
        <v>#REF!</v>
      </c>
      <c r="E124" s="194"/>
      <c r="F124" s="194"/>
      <c r="G124" s="194"/>
      <c r="H124" s="194"/>
      <c r="I124" s="194"/>
      <c r="J124" s="194"/>
      <c r="K124" s="194"/>
      <c r="L124" s="194"/>
      <c r="M124" s="194"/>
      <c r="N124" s="194"/>
      <c r="O124" s="194"/>
      <c r="P124" s="194"/>
      <c r="Q124" s="194"/>
      <c r="R124" s="194"/>
      <c r="S124" s="194"/>
      <c r="T124" s="194"/>
      <c r="U124" s="194"/>
      <c r="V124" s="194"/>
      <c r="W124" s="194"/>
      <c r="X124" s="194"/>
      <c r="Y124" s="168" t="s">
        <v>288</v>
      </c>
      <c r="Z124" s="168" t="s">
        <v>288</v>
      </c>
      <c r="AA124" s="168" t="s">
        <v>288</v>
      </c>
      <c r="AB124" s="168" t="s">
        <v>288</v>
      </c>
      <c r="AC124" s="168" t="s">
        <v>288</v>
      </c>
      <c r="AD124" s="168" t="s">
        <v>288</v>
      </c>
      <c r="AE124" s="168" t="s">
        <v>288</v>
      </c>
      <c r="AF124" s="168" t="s">
        <v>288</v>
      </c>
      <c r="AG124" s="168" t="s">
        <v>288</v>
      </c>
    </row>
    <row r="125" spans="1:33" ht="21" customHeight="1" x14ac:dyDescent="0.25">
      <c r="B125" s="162"/>
      <c r="C125" s="563" t="e">
        <f>#REF!</f>
        <v>#REF!</v>
      </c>
      <c r="D125" s="194" t="e">
        <f>#REF!</f>
        <v>#REF!</v>
      </c>
      <c r="E125" s="194"/>
      <c r="F125" s="194"/>
      <c r="G125" s="194"/>
      <c r="H125" s="194"/>
      <c r="I125" s="194"/>
      <c r="J125" s="194"/>
      <c r="K125" s="194"/>
      <c r="L125" s="194"/>
      <c r="M125" s="194"/>
      <c r="N125" s="194"/>
      <c r="O125" s="194"/>
      <c r="P125" s="194"/>
      <c r="Q125" s="194"/>
      <c r="R125" s="194"/>
      <c r="S125" s="194"/>
      <c r="T125" s="194"/>
      <c r="U125" s="194"/>
      <c r="V125" s="194"/>
      <c r="W125" s="194"/>
      <c r="X125" s="194"/>
      <c r="Y125" s="168" t="s">
        <v>288</v>
      </c>
      <c r="Z125" s="168" t="s">
        <v>288</v>
      </c>
      <c r="AA125" s="168" t="s">
        <v>288</v>
      </c>
      <c r="AB125" s="168" t="s">
        <v>288</v>
      </c>
      <c r="AC125" s="168" t="s">
        <v>288</v>
      </c>
      <c r="AD125" s="168" t="s">
        <v>288</v>
      </c>
      <c r="AE125" s="168" t="s">
        <v>288</v>
      </c>
      <c r="AF125" s="168" t="s">
        <v>288</v>
      </c>
      <c r="AG125" s="168" t="s">
        <v>288</v>
      </c>
    </row>
    <row r="126" spans="1:33" ht="21" customHeight="1" x14ac:dyDescent="0.25">
      <c r="B126" s="162"/>
      <c r="C126" s="563" t="e">
        <f>#REF!</f>
        <v>#REF!</v>
      </c>
      <c r="D126" s="194" t="e">
        <f>#REF!</f>
        <v>#REF!</v>
      </c>
      <c r="E126" s="194"/>
      <c r="F126" s="194"/>
      <c r="G126" s="194"/>
      <c r="H126" s="194"/>
      <c r="I126" s="194"/>
      <c r="J126" s="194"/>
      <c r="K126" s="194"/>
      <c r="L126" s="194"/>
      <c r="M126" s="194"/>
      <c r="N126" s="194"/>
      <c r="O126" s="194"/>
      <c r="P126" s="194"/>
      <c r="Q126" s="194"/>
      <c r="R126" s="194"/>
      <c r="S126" s="194"/>
      <c r="T126" s="194"/>
      <c r="U126" s="194"/>
      <c r="V126" s="194"/>
      <c r="W126" s="194"/>
      <c r="X126" s="194"/>
      <c r="Y126" s="168" t="s">
        <v>288</v>
      </c>
      <c r="Z126" s="168" t="s">
        <v>288</v>
      </c>
      <c r="AA126" s="168" t="s">
        <v>288</v>
      </c>
      <c r="AB126" s="168" t="s">
        <v>288</v>
      </c>
      <c r="AC126" s="168" t="s">
        <v>288</v>
      </c>
      <c r="AD126" s="168" t="s">
        <v>288</v>
      </c>
      <c r="AE126" s="168" t="s">
        <v>288</v>
      </c>
      <c r="AF126" s="168" t="s">
        <v>288</v>
      </c>
      <c r="AG126" s="168" t="s">
        <v>288</v>
      </c>
    </row>
    <row r="127" spans="1:33" ht="21" customHeight="1" x14ac:dyDescent="0.25">
      <c r="B127" s="162"/>
      <c r="C127" s="563" t="e">
        <f>#REF!</f>
        <v>#REF!</v>
      </c>
      <c r="D127" s="194" t="e">
        <f>#REF!</f>
        <v>#REF!</v>
      </c>
      <c r="E127" s="194"/>
      <c r="F127" s="194"/>
      <c r="G127" s="194"/>
      <c r="H127" s="194"/>
      <c r="I127" s="194"/>
      <c r="J127" s="194"/>
      <c r="K127" s="194"/>
      <c r="L127" s="194"/>
      <c r="M127" s="194"/>
      <c r="N127" s="194"/>
      <c r="O127" s="194"/>
      <c r="P127" s="194"/>
      <c r="Q127" s="194"/>
      <c r="R127" s="194"/>
      <c r="S127" s="194"/>
      <c r="T127" s="194"/>
      <c r="U127" s="194"/>
      <c r="V127" s="194"/>
      <c r="W127" s="194"/>
      <c r="X127" s="194"/>
      <c r="Y127" s="168" t="s">
        <v>288</v>
      </c>
      <c r="Z127" s="168" t="s">
        <v>288</v>
      </c>
      <c r="AA127" s="168" t="s">
        <v>288</v>
      </c>
      <c r="AB127" s="168" t="s">
        <v>288</v>
      </c>
      <c r="AC127" s="168" t="s">
        <v>288</v>
      </c>
      <c r="AD127" s="168" t="s">
        <v>288</v>
      </c>
      <c r="AE127" s="168" t="s">
        <v>288</v>
      </c>
      <c r="AF127" s="168" t="s">
        <v>288</v>
      </c>
      <c r="AG127" s="168" t="s">
        <v>288</v>
      </c>
    </row>
    <row r="128" spans="1:33" ht="21" customHeight="1" x14ac:dyDescent="0.25">
      <c r="B128" s="162"/>
      <c r="C128" s="563" t="e">
        <f>#REF!</f>
        <v>#REF!</v>
      </c>
      <c r="D128" s="194" t="e">
        <f>#REF!</f>
        <v>#REF!</v>
      </c>
      <c r="E128" s="194"/>
      <c r="F128" s="194"/>
      <c r="G128" s="194"/>
      <c r="H128" s="194"/>
      <c r="I128" s="194"/>
      <c r="J128" s="194"/>
      <c r="K128" s="194"/>
      <c r="L128" s="194"/>
      <c r="M128" s="194"/>
      <c r="N128" s="194"/>
      <c r="O128" s="194"/>
      <c r="P128" s="194"/>
      <c r="Q128" s="194"/>
      <c r="R128" s="194"/>
      <c r="S128" s="194"/>
      <c r="T128" s="194"/>
      <c r="U128" s="194"/>
      <c r="V128" s="194"/>
      <c r="W128" s="194"/>
      <c r="X128" s="194"/>
      <c r="Y128" s="168" t="s">
        <v>288</v>
      </c>
      <c r="Z128" s="168" t="s">
        <v>288</v>
      </c>
      <c r="AA128" s="168" t="s">
        <v>288</v>
      </c>
      <c r="AB128" s="168" t="s">
        <v>288</v>
      </c>
      <c r="AC128" s="168" t="s">
        <v>288</v>
      </c>
      <c r="AD128" s="168" t="s">
        <v>288</v>
      </c>
      <c r="AE128" s="168" t="s">
        <v>288</v>
      </c>
      <c r="AF128" s="168" t="s">
        <v>288</v>
      </c>
      <c r="AG128" s="168" t="s">
        <v>288</v>
      </c>
    </row>
    <row r="129" spans="1:33" ht="21" customHeight="1" x14ac:dyDescent="0.25">
      <c r="A129" t="s">
        <v>224</v>
      </c>
      <c r="B129" s="162"/>
      <c r="C129" s="561" t="e">
        <f>#REF!</f>
        <v>#REF!</v>
      </c>
      <c r="D129" s="557" t="e">
        <f>#REF!</f>
        <v>#REF!</v>
      </c>
      <c r="E129" s="557" t="e">
        <f>#REF!</f>
        <v>#REF!</v>
      </c>
      <c r="F129" s="194"/>
      <c r="G129" s="194"/>
      <c r="H129" s="194"/>
      <c r="I129" s="194"/>
      <c r="J129" s="194"/>
      <c r="K129" s="194"/>
      <c r="L129" s="194"/>
      <c r="M129" s="194"/>
      <c r="N129" s="194"/>
      <c r="O129" s="194"/>
      <c r="P129" s="194"/>
      <c r="Q129" s="194"/>
      <c r="R129" s="194"/>
      <c r="S129" s="194"/>
      <c r="T129" s="194"/>
      <c r="U129" s="194"/>
      <c r="V129" s="194"/>
      <c r="W129" s="194"/>
      <c r="X129" s="194"/>
      <c r="Y129" s="168" t="s">
        <v>288</v>
      </c>
      <c r="Z129" s="168" t="s">
        <v>288</v>
      </c>
      <c r="AA129" s="168" t="s">
        <v>288</v>
      </c>
      <c r="AB129" s="168" t="s">
        <v>288</v>
      </c>
      <c r="AC129" s="168" t="s">
        <v>288</v>
      </c>
      <c r="AD129" s="168" t="s">
        <v>288</v>
      </c>
      <c r="AE129" s="168" t="s">
        <v>288</v>
      </c>
      <c r="AF129" s="168" t="s">
        <v>288</v>
      </c>
      <c r="AG129" s="168" t="s">
        <v>288</v>
      </c>
    </row>
    <row r="130" spans="1:33" ht="21" customHeight="1" x14ac:dyDescent="0.25">
      <c r="B130" s="162"/>
      <c r="C130" s="561" t="e">
        <f>#REF!</f>
        <v>#REF!</v>
      </c>
      <c r="D130" s="557" t="e">
        <f>#REF!</f>
        <v>#REF!</v>
      </c>
      <c r="E130" s="557" t="e">
        <f>#REF!</f>
        <v>#REF!</v>
      </c>
      <c r="F130" s="194"/>
      <c r="G130" s="194"/>
      <c r="H130" s="194"/>
      <c r="I130" s="194"/>
      <c r="J130" s="194"/>
      <c r="K130" s="194"/>
      <c r="L130" s="194"/>
      <c r="M130" s="194"/>
      <c r="N130" s="194"/>
      <c r="O130" s="194"/>
      <c r="P130" s="194"/>
      <c r="Q130" s="194"/>
      <c r="R130" s="194"/>
      <c r="S130" s="194"/>
      <c r="T130" s="194"/>
      <c r="U130" s="194"/>
      <c r="V130" s="194"/>
      <c r="W130" s="194"/>
      <c r="X130" s="194"/>
      <c r="Y130" s="168" t="s">
        <v>288</v>
      </c>
      <c r="Z130" s="168" t="s">
        <v>288</v>
      </c>
      <c r="AA130" s="168" t="s">
        <v>288</v>
      </c>
      <c r="AB130" s="168" t="s">
        <v>288</v>
      </c>
      <c r="AC130" s="168" t="s">
        <v>288</v>
      </c>
      <c r="AD130" s="168" t="s">
        <v>288</v>
      </c>
      <c r="AE130" s="168" t="s">
        <v>288</v>
      </c>
      <c r="AF130" s="168" t="s">
        <v>288</v>
      </c>
      <c r="AG130" s="168" t="s">
        <v>288</v>
      </c>
    </row>
    <row r="131" spans="1:33" ht="21" customHeight="1" x14ac:dyDescent="0.25">
      <c r="B131" s="162"/>
      <c r="C131" s="561" t="e">
        <f>#REF!</f>
        <v>#REF!</v>
      </c>
      <c r="D131" s="557" t="e">
        <f>#REF!</f>
        <v>#REF!</v>
      </c>
      <c r="E131" s="557" t="e">
        <f>#REF!</f>
        <v>#REF!</v>
      </c>
      <c r="F131" s="194"/>
      <c r="G131" s="194"/>
      <c r="H131" s="194"/>
      <c r="I131" s="194"/>
      <c r="J131" s="194"/>
      <c r="K131" s="194"/>
      <c r="L131" s="194"/>
      <c r="M131" s="194"/>
      <c r="N131" s="194"/>
      <c r="O131" s="194"/>
      <c r="P131" s="194"/>
      <c r="Q131" s="194"/>
      <c r="R131" s="194"/>
      <c r="S131" s="194"/>
      <c r="T131" s="194"/>
      <c r="U131" s="194"/>
      <c r="V131" s="194"/>
      <c r="W131" s="194"/>
      <c r="X131" s="194"/>
      <c r="Y131" s="168" t="s">
        <v>288</v>
      </c>
      <c r="Z131" s="168" t="s">
        <v>288</v>
      </c>
      <c r="AA131" s="168" t="s">
        <v>288</v>
      </c>
      <c r="AB131" s="168" t="s">
        <v>288</v>
      </c>
      <c r="AC131" s="168" t="s">
        <v>288</v>
      </c>
      <c r="AD131" s="168" t="s">
        <v>288</v>
      </c>
      <c r="AE131" s="168" t="s">
        <v>288</v>
      </c>
      <c r="AF131" s="168" t="s">
        <v>288</v>
      </c>
      <c r="AG131" s="168" t="s">
        <v>288</v>
      </c>
    </row>
    <row r="132" spans="1:33" ht="21" customHeight="1" x14ac:dyDescent="0.25">
      <c r="B132" s="162"/>
      <c r="C132" s="561" t="e">
        <f>#REF!</f>
        <v>#REF!</v>
      </c>
      <c r="D132" s="557" t="e">
        <f>#REF!</f>
        <v>#REF!</v>
      </c>
      <c r="E132" s="557" t="e">
        <f>#REF!</f>
        <v>#REF!</v>
      </c>
      <c r="F132" s="194"/>
      <c r="G132" s="194"/>
      <c r="H132" s="194"/>
      <c r="I132" s="194"/>
      <c r="J132" s="194"/>
      <c r="K132" s="194"/>
      <c r="L132" s="194"/>
      <c r="M132" s="194"/>
      <c r="N132" s="194"/>
      <c r="O132" s="194"/>
      <c r="P132" s="194"/>
      <c r="Q132" s="194"/>
      <c r="R132" s="194"/>
      <c r="S132" s="194"/>
      <c r="T132" s="194"/>
      <c r="U132" s="194"/>
      <c r="V132" s="194"/>
      <c r="W132" s="194"/>
      <c r="X132" s="194"/>
      <c r="Y132" s="168" t="s">
        <v>288</v>
      </c>
      <c r="Z132" s="168" t="s">
        <v>288</v>
      </c>
      <c r="AA132" s="168" t="s">
        <v>288</v>
      </c>
      <c r="AB132" s="168" t="s">
        <v>288</v>
      </c>
      <c r="AC132" s="168" t="s">
        <v>288</v>
      </c>
      <c r="AD132" s="168" t="s">
        <v>288</v>
      </c>
      <c r="AE132" s="168" t="s">
        <v>288</v>
      </c>
      <c r="AF132" s="168" t="s">
        <v>288</v>
      </c>
      <c r="AG132" s="168" t="s">
        <v>288</v>
      </c>
    </row>
    <row r="133" spans="1:33" ht="21" customHeight="1" x14ac:dyDescent="0.25">
      <c r="B133" s="162"/>
      <c r="C133" s="561" t="e">
        <f>#REF!</f>
        <v>#REF!</v>
      </c>
      <c r="D133" s="557" t="e">
        <f>#REF!</f>
        <v>#REF!</v>
      </c>
      <c r="E133" s="557" t="e">
        <f>#REF!</f>
        <v>#REF!</v>
      </c>
      <c r="F133" s="194"/>
      <c r="G133" s="194"/>
      <c r="H133" s="194"/>
      <c r="I133" s="194"/>
      <c r="J133" s="194"/>
      <c r="K133" s="194"/>
      <c r="L133" s="194"/>
      <c r="M133" s="194"/>
      <c r="N133" s="194"/>
      <c r="O133" s="194"/>
      <c r="P133" s="194"/>
      <c r="Q133" s="194"/>
      <c r="R133" s="194"/>
      <c r="S133" s="194"/>
      <c r="T133" s="194"/>
      <c r="U133" s="194"/>
      <c r="V133" s="194"/>
      <c r="W133" s="194"/>
      <c r="X133" s="194"/>
      <c r="Y133" s="168" t="s">
        <v>288</v>
      </c>
      <c r="Z133" s="168" t="s">
        <v>288</v>
      </c>
      <c r="AA133" s="168" t="s">
        <v>288</v>
      </c>
      <c r="AB133" s="168" t="s">
        <v>288</v>
      </c>
      <c r="AC133" s="168" t="s">
        <v>288</v>
      </c>
      <c r="AD133" s="168" t="s">
        <v>288</v>
      </c>
      <c r="AE133" s="168" t="s">
        <v>288</v>
      </c>
      <c r="AF133" s="168" t="s">
        <v>288</v>
      </c>
      <c r="AG133" s="168" t="s">
        <v>288</v>
      </c>
    </row>
    <row r="134" spans="1:33" ht="21" customHeight="1" x14ac:dyDescent="0.25">
      <c r="A134" t="s">
        <v>276</v>
      </c>
      <c r="B134" s="162"/>
      <c r="C134" s="564" t="e">
        <f>#REF!</f>
        <v>#REF!</v>
      </c>
      <c r="D134" s="196" t="e">
        <f>#REF!</f>
        <v>#REF!</v>
      </c>
      <c r="E134" s="196" t="e">
        <f>#REF!</f>
        <v>#REF!</v>
      </c>
      <c r="F134" s="194"/>
      <c r="G134" s="194"/>
      <c r="H134" s="194"/>
      <c r="I134" s="194"/>
      <c r="J134" s="194"/>
      <c r="K134" s="194"/>
      <c r="L134" s="194"/>
      <c r="M134" s="194"/>
      <c r="N134" s="194"/>
      <c r="O134" s="194"/>
      <c r="P134" s="194"/>
      <c r="Q134" s="194"/>
      <c r="R134" s="194"/>
      <c r="S134" s="194"/>
      <c r="T134" s="194"/>
      <c r="U134" s="194"/>
      <c r="V134" s="194"/>
      <c r="W134" s="194"/>
      <c r="X134" s="194"/>
      <c r="Y134" s="168" t="s">
        <v>288</v>
      </c>
      <c r="Z134" s="168" t="s">
        <v>288</v>
      </c>
      <c r="AA134" s="168" t="s">
        <v>288</v>
      </c>
      <c r="AB134" s="168" t="s">
        <v>288</v>
      </c>
      <c r="AC134" s="168" t="s">
        <v>288</v>
      </c>
      <c r="AD134" s="168" t="s">
        <v>288</v>
      </c>
      <c r="AE134" s="168" t="s">
        <v>288</v>
      </c>
      <c r="AF134" s="168" t="s">
        <v>288</v>
      </c>
      <c r="AG134" s="168" t="s">
        <v>288</v>
      </c>
    </row>
    <row r="135" spans="1:33" ht="21" customHeight="1" x14ac:dyDescent="0.25">
      <c r="B135" s="162"/>
      <c r="C135" s="564" t="e">
        <f>#REF!</f>
        <v>#REF!</v>
      </c>
      <c r="D135" s="196" t="e">
        <f>#REF!</f>
        <v>#REF!</v>
      </c>
      <c r="E135" s="196" t="e">
        <f>#REF!</f>
        <v>#REF!</v>
      </c>
      <c r="F135" s="194"/>
      <c r="G135" s="194"/>
      <c r="H135" s="194"/>
      <c r="I135" s="194"/>
      <c r="J135" s="194"/>
      <c r="K135" s="194"/>
      <c r="L135" s="194"/>
      <c r="M135" s="194"/>
      <c r="N135" s="194"/>
      <c r="O135" s="194"/>
      <c r="P135" s="194"/>
      <c r="Q135" s="194"/>
      <c r="R135" s="194"/>
      <c r="S135" s="194"/>
      <c r="T135" s="194"/>
      <c r="U135" s="194"/>
      <c r="V135" s="194"/>
      <c r="W135" s="194"/>
      <c r="X135" s="194"/>
      <c r="Y135" s="168" t="s">
        <v>288</v>
      </c>
      <c r="Z135" s="168" t="s">
        <v>288</v>
      </c>
      <c r="AA135" s="168" t="s">
        <v>288</v>
      </c>
      <c r="AB135" s="168" t="s">
        <v>288</v>
      </c>
      <c r="AC135" s="168" t="s">
        <v>288</v>
      </c>
      <c r="AD135" s="168" t="s">
        <v>288</v>
      </c>
      <c r="AE135" s="168" t="s">
        <v>288</v>
      </c>
      <c r="AF135" s="168" t="s">
        <v>288</v>
      </c>
      <c r="AG135" s="168" t="s">
        <v>288</v>
      </c>
    </row>
    <row r="136" spans="1:33" ht="21" customHeight="1" x14ac:dyDescent="0.25">
      <c r="B136" s="162"/>
      <c r="C136" s="564" t="e">
        <f>#REF!</f>
        <v>#REF!</v>
      </c>
      <c r="D136" s="196" t="e">
        <f>#REF!</f>
        <v>#REF!</v>
      </c>
      <c r="E136" s="196" t="e">
        <f>#REF!</f>
        <v>#REF!</v>
      </c>
      <c r="F136" s="194"/>
      <c r="G136" s="194"/>
      <c r="H136" s="194"/>
      <c r="I136" s="194"/>
      <c r="J136" s="194"/>
      <c r="K136" s="194"/>
      <c r="L136" s="194"/>
      <c r="M136" s="194"/>
      <c r="N136" s="194"/>
      <c r="O136" s="194"/>
      <c r="P136" s="194"/>
      <c r="Q136" s="194"/>
      <c r="R136" s="194"/>
      <c r="S136" s="194"/>
      <c r="T136" s="194"/>
      <c r="U136" s="194"/>
      <c r="V136" s="194"/>
      <c r="W136" s="194"/>
      <c r="X136" s="194"/>
      <c r="Y136" s="168" t="s">
        <v>288</v>
      </c>
      <c r="Z136" s="168" t="s">
        <v>288</v>
      </c>
      <c r="AA136" s="168" t="s">
        <v>288</v>
      </c>
      <c r="AB136" s="168" t="s">
        <v>288</v>
      </c>
      <c r="AC136" s="168" t="s">
        <v>288</v>
      </c>
      <c r="AD136" s="168" t="s">
        <v>288</v>
      </c>
      <c r="AE136" s="168" t="s">
        <v>288</v>
      </c>
      <c r="AF136" s="168" t="s">
        <v>288</v>
      </c>
      <c r="AG136" s="168" t="s">
        <v>288</v>
      </c>
    </row>
    <row r="137" spans="1:33" ht="21" customHeight="1" x14ac:dyDescent="0.25">
      <c r="B137" s="162"/>
      <c r="C137" s="564" t="e">
        <f>#REF!</f>
        <v>#REF!</v>
      </c>
      <c r="D137" s="196" t="e">
        <f>#REF!</f>
        <v>#REF!</v>
      </c>
      <c r="E137" s="196" t="e">
        <f>#REF!</f>
        <v>#REF!</v>
      </c>
      <c r="F137" s="194"/>
      <c r="G137" s="194"/>
      <c r="H137" s="194"/>
      <c r="I137" s="194"/>
      <c r="J137" s="194"/>
      <c r="K137" s="194"/>
      <c r="L137" s="194"/>
      <c r="M137" s="194"/>
      <c r="N137" s="194"/>
      <c r="O137" s="194"/>
      <c r="P137" s="194"/>
      <c r="Q137" s="194"/>
      <c r="R137" s="194"/>
      <c r="S137" s="194"/>
      <c r="T137" s="194"/>
      <c r="U137" s="194"/>
      <c r="V137" s="194"/>
      <c r="W137" s="194"/>
      <c r="X137" s="194"/>
      <c r="Y137" s="168" t="s">
        <v>288</v>
      </c>
      <c r="Z137" s="168" t="s">
        <v>288</v>
      </c>
      <c r="AA137" s="168" t="s">
        <v>288</v>
      </c>
      <c r="AB137" s="168" t="s">
        <v>288</v>
      </c>
      <c r="AC137" s="168" t="s">
        <v>288</v>
      </c>
      <c r="AD137" s="168" t="s">
        <v>288</v>
      </c>
      <c r="AE137" s="168" t="s">
        <v>288</v>
      </c>
      <c r="AF137" s="168" t="s">
        <v>288</v>
      </c>
      <c r="AG137" s="168" t="s">
        <v>288</v>
      </c>
    </row>
    <row r="138" spans="1:33" ht="21" customHeight="1" x14ac:dyDescent="0.25">
      <c r="A138" t="s">
        <v>278</v>
      </c>
      <c r="B138" s="162"/>
      <c r="C138" s="561" t="e">
        <f>#REF!</f>
        <v>#REF!</v>
      </c>
      <c r="D138" s="194" t="e">
        <f>#REF!</f>
        <v>#REF!</v>
      </c>
      <c r="E138" s="194" t="e">
        <f>#REF!</f>
        <v>#REF!</v>
      </c>
      <c r="F138" s="194"/>
      <c r="G138" s="194"/>
      <c r="H138" s="194"/>
      <c r="I138" s="194"/>
      <c r="J138" s="194"/>
      <c r="K138" s="194"/>
      <c r="L138" s="194"/>
      <c r="M138" s="194"/>
      <c r="N138" s="194"/>
      <c r="O138" s="194"/>
      <c r="P138" s="194"/>
      <c r="Q138" s="194"/>
      <c r="R138" s="194"/>
      <c r="S138" s="194"/>
      <c r="T138" s="194"/>
      <c r="U138" s="194"/>
      <c r="V138" s="194"/>
      <c r="W138" s="194"/>
      <c r="X138" s="194"/>
      <c r="Y138" s="168" t="s">
        <v>288</v>
      </c>
      <c r="Z138" s="168" t="s">
        <v>288</v>
      </c>
      <c r="AA138" s="168" t="s">
        <v>288</v>
      </c>
      <c r="AB138" s="168" t="s">
        <v>288</v>
      </c>
      <c r="AC138" s="168" t="s">
        <v>288</v>
      </c>
      <c r="AD138" s="168" t="s">
        <v>288</v>
      </c>
      <c r="AE138" s="168" t="s">
        <v>288</v>
      </c>
      <c r="AF138" s="168" t="s">
        <v>288</v>
      </c>
      <c r="AG138" s="168" t="s">
        <v>288</v>
      </c>
    </row>
    <row r="139" spans="1:33" ht="21" customHeight="1" x14ac:dyDescent="0.25">
      <c r="B139" s="162"/>
      <c r="C139" s="561" t="e">
        <f>#REF!</f>
        <v>#REF!</v>
      </c>
      <c r="D139" s="194" t="e">
        <f>#REF!</f>
        <v>#REF!</v>
      </c>
      <c r="E139" s="194" t="e">
        <f>#REF!</f>
        <v>#REF!</v>
      </c>
      <c r="F139" s="194"/>
      <c r="G139" s="194"/>
      <c r="H139" s="194"/>
      <c r="I139" s="194"/>
      <c r="J139" s="194"/>
      <c r="K139" s="194"/>
      <c r="L139" s="194"/>
      <c r="M139" s="194"/>
      <c r="N139" s="194"/>
      <c r="O139" s="194"/>
      <c r="P139" s="194"/>
      <c r="Q139" s="194"/>
      <c r="R139" s="194"/>
      <c r="S139" s="194"/>
      <c r="T139" s="194"/>
      <c r="U139" s="194"/>
      <c r="V139" s="194"/>
      <c r="W139" s="194"/>
      <c r="X139" s="194"/>
      <c r="Y139" s="168" t="s">
        <v>288</v>
      </c>
      <c r="Z139" s="168" t="s">
        <v>288</v>
      </c>
      <c r="AA139" s="168" t="s">
        <v>288</v>
      </c>
      <c r="AB139" s="168" t="s">
        <v>288</v>
      </c>
      <c r="AC139" s="168" t="s">
        <v>288</v>
      </c>
      <c r="AD139" s="168" t="s">
        <v>288</v>
      </c>
      <c r="AE139" s="168" t="s">
        <v>288</v>
      </c>
      <c r="AF139" s="168" t="s">
        <v>288</v>
      </c>
      <c r="AG139" s="168" t="s">
        <v>288</v>
      </c>
    </row>
    <row r="140" spans="1:33" ht="21" customHeight="1" x14ac:dyDescent="0.25">
      <c r="B140" s="162"/>
      <c r="C140" s="561" t="e">
        <f>#REF!</f>
        <v>#REF!</v>
      </c>
      <c r="D140" s="194" t="e">
        <f>#REF!</f>
        <v>#REF!</v>
      </c>
      <c r="E140" s="194" t="e">
        <f>#REF!</f>
        <v>#REF!</v>
      </c>
      <c r="F140" s="194"/>
      <c r="G140" s="194"/>
      <c r="H140" s="194"/>
      <c r="I140" s="194"/>
      <c r="J140" s="194"/>
      <c r="K140" s="194"/>
      <c r="L140" s="194"/>
      <c r="M140" s="194"/>
      <c r="N140" s="194"/>
      <c r="O140" s="194"/>
      <c r="P140" s="194"/>
      <c r="Q140" s="194"/>
      <c r="R140" s="194"/>
      <c r="S140" s="194"/>
      <c r="T140" s="194"/>
      <c r="U140" s="194"/>
      <c r="V140" s="194"/>
      <c r="W140" s="194"/>
      <c r="X140" s="194"/>
      <c r="Y140" s="168" t="s">
        <v>288</v>
      </c>
      <c r="Z140" s="168" t="s">
        <v>288</v>
      </c>
      <c r="AA140" s="168" t="s">
        <v>288</v>
      </c>
      <c r="AB140" s="168" t="s">
        <v>288</v>
      </c>
      <c r="AC140" s="168" t="s">
        <v>288</v>
      </c>
      <c r="AD140" s="168" t="s">
        <v>288</v>
      </c>
      <c r="AE140" s="168" t="s">
        <v>288</v>
      </c>
      <c r="AF140" s="168" t="s">
        <v>288</v>
      </c>
      <c r="AG140" s="168" t="s">
        <v>288</v>
      </c>
    </row>
    <row r="141" spans="1:33" ht="21" customHeight="1" x14ac:dyDescent="0.25">
      <c r="B141" s="162"/>
      <c r="C141" s="561" t="e">
        <f>#REF!</f>
        <v>#REF!</v>
      </c>
      <c r="D141" s="194" t="e">
        <f>#REF!</f>
        <v>#REF!</v>
      </c>
      <c r="E141" s="194" t="e">
        <f>#REF!</f>
        <v>#REF!</v>
      </c>
      <c r="F141" s="194"/>
      <c r="G141" s="194"/>
      <c r="H141" s="194"/>
      <c r="I141" s="194"/>
      <c r="J141" s="194"/>
      <c r="K141" s="194"/>
      <c r="L141" s="194"/>
      <c r="M141" s="194"/>
      <c r="N141" s="194"/>
      <c r="O141" s="194"/>
      <c r="P141" s="194"/>
      <c r="Q141" s="194"/>
      <c r="R141" s="194"/>
      <c r="S141" s="194"/>
      <c r="T141" s="194"/>
      <c r="U141" s="194"/>
      <c r="V141" s="194"/>
      <c r="W141" s="194"/>
      <c r="X141" s="194"/>
      <c r="Y141" s="168" t="s">
        <v>288</v>
      </c>
      <c r="Z141" s="168" t="s">
        <v>288</v>
      </c>
      <c r="AA141" s="168" t="s">
        <v>288</v>
      </c>
      <c r="AB141" s="168" t="s">
        <v>288</v>
      </c>
      <c r="AC141" s="168" t="s">
        <v>288</v>
      </c>
      <c r="AD141" s="168" t="s">
        <v>288</v>
      </c>
      <c r="AE141" s="168" t="s">
        <v>288</v>
      </c>
      <c r="AF141" s="168" t="s">
        <v>288</v>
      </c>
      <c r="AG141" s="168" t="s">
        <v>288</v>
      </c>
    </row>
    <row r="142" spans="1:33" ht="21" customHeight="1" x14ac:dyDescent="0.25">
      <c r="B142" s="162"/>
      <c r="C142" s="561" t="e">
        <f>#REF!</f>
        <v>#REF!</v>
      </c>
      <c r="D142" s="194" t="e">
        <f>#REF!</f>
        <v>#REF!</v>
      </c>
      <c r="E142" s="194" t="e">
        <f>#REF!</f>
        <v>#REF!</v>
      </c>
      <c r="F142" s="194"/>
      <c r="G142" s="194"/>
      <c r="H142" s="194"/>
      <c r="I142" s="194"/>
      <c r="J142" s="194"/>
      <c r="K142" s="194"/>
      <c r="L142" s="194"/>
      <c r="M142" s="194"/>
      <c r="N142" s="194"/>
      <c r="O142" s="194"/>
      <c r="P142" s="194"/>
      <c r="Q142" s="194"/>
      <c r="R142" s="194"/>
      <c r="S142" s="194"/>
      <c r="T142" s="194"/>
      <c r="U142" s="194"/>
      <c r="V142" s="194"/>
      <c r="W142" s="194"/>
      <c r="X142" s="194"/>
      <c r="Y142" s="168" t="s">
        <v>288</v>
      </c>
      <c r="Z142" s="168" t="s">
        <v>288</v>
      </c>
      <c r="AA142" s="168" t="s">
        <v>288</v>
      </c>
      <c r="AB142" s="168" t="s">
        <v>288</v>
      </c>
      <c r="AC142" s="168" t="s">
        <v>288</v>
      </c>
      <c r="AD142" s="168" t="s">
        <v>288</v>
      </c>
      <c r="AE142" s="168" t="s">
        <v>288</v>
      </c>
      <c r="AF142" s="168" t="s">
        <v>288</v>
      </c>
      <c r="AG142" s="168" t="s">
        <v>288</v>
      </c>
    </row>
    <row r="143" spans="1:33" ht="21" customHeight="1" x14ac:dyDescent="0.25">
      <c r="A143" t="s">
        <v>0</v>
      </c>
      <c r="B143" s="162"/>
      <c r="C143" s="561" t="e">
        <f>#REF!</f>
        <v>#REF!</v>
      </c>
      <c r="D143" s="194" t="e">
        <f>#REF!</f>
        <v>#REF!</v>
      </c>
      <c r="E143" s="194" t="e">
        <f>#REF!</f>
        <v>#REF!</v>
      </c>
      <c r="F143" s="194"/>
      <c r="G143" s="194"/>
      <c r="H143" s="194"/>
      <c r="I143" s="194"/>
      <c r="J143" s="194"/>
      <c r="K143" s="194"/>
      <c r="L143" s="194"/>
      <c r="M143" s="194"/>
      <c r="N143" s="194"/>
      <c r="O143" s="194"/>
      <c r="P143" s="194"/>
      <c r="Q143" s="194"/>
      <c r="R143" s="194"/>
      <c r="S143" s="194"/>
      <c r="T143" s="194"/>
      <c r="U143" s="194"/>
      <c r="V143" s="194"/>
      <c r="W143" s="194"/>
      <c r="X143" s="194"/>
      <c r="Y143" s="168" t="s">
        <v>288</v>
      </c>
      <c r="Z143" s="168" t="s">
        <v>288</v>
      </c>
      <c r="AA143" s="168" t="s">
        <v>288</v>
      </c>
      <c r="AB143" s="168" t="s">
        <v>288</v>
      </c>
      <c r="AC143" s="168" t="s">
        <v>288</v>
      </c>
      <c r="AD143" s="168" t="s">
        <v>288</v>
      </c>
      <c r="AE143" s="168" t="s">
        <v>288</v>
      </c>
      <c r="AF143" s="168" t="s">
        <v>288</v>
      </c>
      <c r="AG143" s="168" t="s">
        <v>288</v>
      </c>
    </row>
    <row r="144" spans="1:33" ht="21" customHeight="1" x14ac:dyDescent="0.25">
      <c r="B144" s="162"/>
      <c r="C144" s="561" t="e">
        <f>#REF!</f>
        <v>#REF!</v>
      </c>
      <c r="D144" s="194" t="e">
        <f>#REF!</f>
        <v>#REF!</v>
      </c>
      <c r="E144" s="194" t="e">
        <f>#REF!</f>
        <v>#REF!</v>
      </c>
      <c r="F144" s="194"/>
      <c r="G144" s="194"/>
      <c r="H144" s="194"/>
      <c r="I144" s="194"/>
      <c r="J144" s="194"/>
      <c r="K144" s="194"/>
      <c r="L144" s="194"/>
      <c r="M144" s="194"/>
      <c r="N144" s="194"/>
      <c r="O144" s="194"/>
      <c r="P144" s="194"/>
      <c r="Q144" s="194"/>
      <c r="R144" s="194"/>
      <c r="S144" s="194"/>
      <c r="T144" s="194"/>
      <c r="U144" s="194"/>
      <c r="V144" s="194"/>
      <c r="W144" s="194"/>
      <c r="X144" s="194"/>
      <c r="Y144" s="168" t="s">
        <v>288</v>
      </c>
      <c r="Z144" s="168" t="s">
        <v>288</v>
      </c>
      <c r="AA144" s="168" t="s">
        <v>288</v>
      </c>
      <c r="AB144" s="168" t="s">
        <v>288</v>
      </c>
      <c r="AC144" s="168" t="s">
        <v>288</v>
      </c>
      <c r="AD144" s="168" t="s">
        <v>288</v>
      </c>
      <c r="AE144" s="168" t="s">
        <v>288</v>
      </c>
      <c r="AF144" s="168" t="s">
        <v>288</v>
      </c>
      <c r="AG144" s="168" t="s">
        <v>288</v>
      </c>
    </row>
    <row r="145" spans="1:33" ht="21" customHeight="1" x14ac:dyDescent="0.25">
      <c r="B145" s="162"/>
      <c r="C145" s="561" t="e">
        <f>#REF!</f>
        <v>#REF!</v>
      </c>
      <c r="D145" s="194" t="e">
        <f>#REF!</f>
        <v>#REF!</v>
      </c>
      <c r="E145" s="194" t="e">
        <f>#REF!</f>
        <v>#REF!</v>
      </c>
      <c r="F145" s="194"/>
      <c r="G145" s="194"/>
      <c r="H145" s="194"/>
      <c r="I145" s="194"/>
      <c r="J145" s="194"/>
      <c r="K145" s="194"/>
      <c r="L145" s="194"/>
      <c r="M145" s="194"/>
      <c r="N145" s="194"/>
      <c r="O145" s="194"/>
      <c r="P145" s="194"/>
      <c r="Q145" s="194"/>
      <c r="R145" s="194"/>
      <c r="S145" s="194"/>
      <c r="T145" s="194"/>
      <c r="U145" s="194"/>
      <c r="V145" s="194"/>
      <c r="W145" s="194"/>
      <c r="X145" s="194"/>
      <c r="Y145" s="168" t="s">
        <v>288</v>
      </c>
      <c r="Z145" s="168" t="s">
        <v>288</v>
      </c>
      <c r="AA145" s="168" t="s">
        <v>288</v>
      </c>
      <c r="AB145" s="168" t="s">
        <v>288</v>
      </c>
      <c r="AC145" s="168" t="s">
        <v>288</v>
      </c>
      <c r="AD145" s="168" t="s">
        <v>288</v>
      </c>
      <c r="AE145" s="168" t="s">
        <v>288</v>
      </c>
      <c r="AF145" s="168" t="s">
        <v>288</v>
      </c>
      <c r="AG145" s="168" t="s">
        <v>288</v>
      </c>
    </row>
    <row r="146" spans="1:33" ht="21" customHeight="1" x14ac:dyDescent="0.25">
      <c r="B146" s="162"/>
      <c r="C146" s="561" t="e">
        <f>#REF!</f>
        <v>#REF!</v>
      </c>
      <c r="D146" s="194" t="e">
        <f>#REF!</f>
        <v>#REF!</v>
      </c>
      <c r="E146" s="194" t="e">
        <f>#REF!</f>
        <v>#REF!</v>
      </c>
      <c r="F146" s="194"/>
      <c r="G146" s="194"/>
      <c r="H146" s="194"/>
      <c r="I146" s="194"/>
      <c r="J146" s="194"/>
      <c r="K146" s="194"/>
      <c r="L146" s="194"/>
      <c r="M146" s="194"/>
      <c r="N146" s="194"/>
      <c r="O146" s="194"/>
      <c r="P146" s="194"/>
      <c r="Q146" s="194"/>
      <c r="R146" s="194"/>
      <c r="S146" s="194"/>
      <c r="T146" s="194"/>
      <c r="U146" s="194"/>
      <c r="V146" s="194"/>
      <c r="W146" s="194"/>
      <c r="X146" s="194"/>
      <c r="Y146" s="168" t="s">
        <v>288</v>
      </c>
      <c r="Z146" s="168" t="s">
        <v>288</v>
      </c>
      <c r="AA146" s="168" t="s">
        <v>288</v>
      </c>
      <c r="AB146" s="168" t="s">
        <v>288</v>
      </c>
      <c r="AC146" s="168" t="s">
        <v>288</v>
      </c>
      <c r="AD146" s="168" t="s">
        <v>288</v>
      </c>
      <c r="AE146" s="168" t="s">
        <v>288</v>
      </c>
      <c r="AF146" s="168" t="s">
        <v>288</v>
      </c>
      <c r="AG146" s="168" t="s">
        <v>288</v>
      </c>
    </row>
    <row r="147" spans="1:33" ht="21" customHeight="1" x14ac:dyDescent="0.25">
      <c r="A147" t="s">
        <v>181</v>
      </c>
      <c r="B147" s="162"/>
      <c r="C147" s="563" t="e">
        <f>#REF!</f>
        <v>#REF!</v>
      </c>
      <c r="D147" s="194" t="e">
        <f>#REF!</f>
        <v>#REF!</v>
      </c>
      <c r="E147" s="194" t="e">
        <f>#REF!</f>
        <v>#REF!</v>
      </c>
      <c r="F147" s="194"/>
      <c r="G147" s="194"/>
      <c r="H147" s="194"/>
      <c r="I147" s="194"/>
      <c r="J147" s="194"/>
      <c r="K147" s="194"/>
      <c r="L147" s="194"/>
      <c r="M147" s="194"/>
      <c r="N147" s="194"/>
      <c r="O147" s="194"/>
      <c r="P147" s="194"/>
      <c r="Q147" s="194"/>
      <c r="R147" s="194"/>
      <c r="S147" s="194"/>
      <c r="T147" s="194"/>
      <c r="U147" s="194"/>
      <c r="V147" s="194"/>
      <c r="W147" s="194"/>
      <c r="X147" s="194"/>
      <c r="Y147" s="168" t="s">
        <v>288</v>
      </c>
      <c r="Z147" s="168" t="s">
        <v>288</v>
      </c>
      <c r="AA147" s="168" t="s">
        <v>288</v>
      </c>
      <c r="AB147" s="168" t="s">
        <v>288</v>
      </c>
      <c r="AC147" s="168" t="s">
        <v>288</v>
      </c>
      <c r="AD147" s="168" t="s">
        <v>288</v>
      </c>
      <c r="AE147" s="168" t="s">
        <v>288</v>
      </c>
      <c r="AF147" s="168" t="s">
        <v>288</v>
      </c>
      <c r="AG147" s="168" t="s">
        <v>288</v>
      </c>
    </row>
    <row r="148" spans="1:33" ht="21" customHeight="1" x14ac:dyDescent="0.25">
      <c r="B148" s="162"/>
      <c r="C148" s="563" t="e">
        <f>#REF!</f>
        <v>#REF!</v>
      </c>
      <c r="D148" s="194" t="e">
        <f>#REF!</f>
        <v>#REF!</v>
      </c>
      <c r="E148" s="194" t="e">
        <f>#REF!</f>
        <v>#REF!</v>
      </c>
      <c r="F148" s="194"/>
      <c r="G148" s="194"/>
      <c r="H148" s="194"/>
      <c r="I148" s="194"/>
      <c r="J148" s="194"/>
      <c r="K148" s="194"/>
      <c r="L148" s="194"/>
      <c r="M148" s="194"/>
      <c r="N148" s="194"/>
      <c r="O148" s="194"/>
      <c r="P148" s="194"/>
      <c r="Q148" s="194"/>
      <c r="R148" s="194"/>
      <c r="S148" s="194"/>
      <c r="T148" s="194"/>
      <c r="U148" s="194"/>
      <c r="V148" s="194"/>
      <c r="W148" s="194"/>
      <c r="X148" s="194"/>
      <c r="Y148" s="168" t="s">
        <v>288</v>
      </c>
      <c r="Z148" s="168" t="s">
        <v>288</v>
      </c>
      <c r="AA148" s="168" t="s">
        <v>288</v>
      </c>
      <c r="AB148" s="168" t="s">
        <v>288</v>
      </c>
      <c r="AC148" s="168" t="s">
        <v>288</v>
      </c>
      <c r="AD148" s="168" t="s">
        <v>288</v>
      </c>
      <c r="AE148" s="168" t="s">
        <v>288</v>
      </c>
      <c r="AF148" s="168" t="s">
        <v>288</v>
      </c>
      <c r="AG148" s="168" t="s">
        <v>288</v>
      </c>
    </row>
    <row r="149" spans="1:33" ht="21" customHeight="1" x14ac:dyDescent="0.25">
      <c r="B149" s="162"/>
      <c r="C149" s="563" t="e">
        <f>#REF!</f>
        <v>#REF!</v>
      </c>
      <c r="D149" s="194" t="e">
        <f>#REF!</f>
        <v>#REF!</v>
      </c>
      <c r="E149" s="194" t="e">
        <f>#REF!</f>
        <v>#REF!</v>
      </c>
      <c r="F149" s="194"/>
      <c r="G149" s="194"/>
      <c r="H149" s="194"/>
      <c r="I149" s="194"/>
      <c r="J149" s="194"/>
      <c r="K149" s="194"/>
      <c r="L149" s="194"/>
      <c r="M149" s="194"/>
      <c r="N149" s="194"/>
      <c r="O149" s="194"/>
      <c r="P149" s="194"/>
      <c r="Q149" s="194"/>
      <c r="R149" s="194"/>
      <c r="S149" s="194"/>
      <c r="T149" s="194"/>
      <c r="U149" s="194"/>
      <c r="V149" s="194"/>
      <c r="W149" s="194"/>
      <c r="X149" s="194"/>
      <c r="Y149" s="168" t="s">
        <v>288</v>
      </c>
      <c r="Z149" s="168" t="s">
        <v>288</v>
      </c>
      <c r="AA149" s="168" t="s">
        <v>288</v>
      </c>
      <c r="AB149" s="168" t="s">
        <v>288</v>
      </c>
      <c r="AC149" s="168" t="s">
        <v>288</v>
      </c>
      <c r="AD149" s="168" t="s">
        <v>288</v>
      </c>
      <c r="AE149" s="168" t="s">
        <v>288</v>
      </c>
      <c r="AF149" s="168" t="s">
        <v>288</v>
      </c>
      <c r="AG149" s="168" t="s">
        <v>288</v>
      </c>
    </row>
    <row r="150" spans="1:33" ht="21" customHeight="1" x14ac:dyDescent="0.25">
      <c r="B150" s="162"/>
      <c r="C150" s="563" t="e">
        <f>#REF!</f>
        <v>#REF!</v>
      </c>
      <c r="D150" s="194" t="e">
        <f>#REF!</f>
        <v>#REF!</v>
      </c>
      <c r="E150" s="194" t="e">
        <f>#REF!</f>
        <v>#REF!</v>
      </c>
      <c r="F150" s="194"/>
      <c r="G150" s="194"/>
      <c r="H150" s="194"/>
      <c r="I150" s="194"/>
      <c r="J150" s="194"/>
      <c r="K150" s="194"/>
      <c r="L150" s="194"/>
      <c r="M150" s="194"/>
      <c r="N150" s="194"/>
      <c r="O150" s="194"/>
      <c r="P150" s="194"/>
      <c r="Q150" s="194"/>
      <c r="R150" s="194"/>
      <c r="S150" s="194"/>
      <c r="T150" s="194"/>
      <c r="U150" s="194"/>
      <c r="V150" s="194"/>
      <c r="W150" s="194"/>
      <c r="X150" s="194"/>
      <c r="Y150" s="168" t="s">
        <v>288</v>
      </c>
      <c r="Z150" s="168" t="s">
        <v>288</v>
      </c>
      <c r="AA150" s="168" t="s">
        <v>288</v>
      </c>
      <c r="AB150" s="168" t="s">
        <v>288</v>
      </c>
      <c r="AC150" s="168" t="s">
        <v>288</v>
      </c>
      <c r="AD150" s="168" t="s">
        <v>288</v>
      </c>
      <c r="AE150" s="168" t="s">
        <v>288</v>
      </c>
      <c r="AF150" s="168" t="s">
        <v>288</v>
      </c>
      <c r="AG150" s="168" t="s">
        <v>288</v>
      </c>
    </row>
    <row r="151" spans="1:33" ht="21" customHeight="1" x14ac:dyDescent="0.25">
      <c r="B151" s="162"/>
      <c r="C151" s="563" t="e">
        <f>#REF!</f>
        <v>#REF!</v>
      </c>
      <c r="D151" s="194" t="e">
        <f>#REF!</f>
        <v>#REF!</v>
      </c>
      <c r="E151" s="194" t="e">
        <f>#REF!</f>
        <v>#REF!</v>
      </c>
      <c r="F151" s="194"/>
      <c r="G151" s="194"/>
      <c r="H151" s="194"/>
      <c r="I151" s="194"/>
      <c r="J151" s="194"/>
      <c r="K151" s="194"/>
      <c r="L151" s="194"/>
      <c r="M151" s="194"/>
      <c r="N151" s="194"/>
      <c r="O151" s="194"/>
      <c r="P151" s="194"/>
      <c r="Q151" s="194"/>
      <c r="R151" s="194"/>
      <c r="S151" s="194"/>
      <c r="T151" s="194"/>
      <c r="U151" s="194"/>
      <c r="V151" s="194"/>
      <c r="W151" s="194"/>
      <c r="X151" s="194"/>
      <c r="Y151" s="168" t="s">
        <v>288</v>
      </c>
      <c r="Z151" s="168" t="s">
        <v>288</v>
      </c>
      <c r="AA151" s="168" t="s">
        <v>288</v>
      </c>
      <c r="AB151" s="168" t="s">
        <v>288</v>
      </c>
      <c r="AC151" s="168" t="s">
        <v>288</v>
      </c>
      <c r="AD151" s="168" t="s">
        <v>288</v>
      </c>
      <c r="AE151" s="168" t="s">
        <v>288</v>
      </c>
      <c r="AF151" s="168" t="s">
        <v>288</v>
      </c>
      <c r="AG151" s="168" t="s">
        <v>288</v>
      </c>
    </row>
    <row r="152" spans="1:33" ht="21" customHeight="1" x14ac:dyDescent="0.25">
      <c r="A152" t="s">
        <v>0</v>
      </c>
      <c r="B152" s="162"/>
      <c r="C152" s="561" t="e">
        <f>#REF!</f>
        <v>#REF!</v>
      </c>
      <c r="D152" s="194" t="e">
        <f>#REF!</f>
        <v>#REF!</v>
      </c>
      <c r="E152" s="194" t="e">
        <f>#REF!</f>
        <v>#REF!</v>
      </c>
      <c r="F152" s="194"/>
      <c r="G152" s="194"/>
      <c r="H152" s="194"/>
      <c r="I152" s="194"/>
      <c r="J152" s="194"/>
      <c r="K152" s="194"/>
      <c r="L152" s="194"/>
      <c r="M152" s="194"/>
      <c r="N152" s="194"/>
      <c r="O152" s="194"/>
      <c r="P152" s="194"/>
      <c r="Q152" s="194"/>
      <c r="R152" s="194"/>
      <c r="S152" s="194"/>
      <c r="T152" s="194"/>
      <c r="U152" s="194"/>
      <c r="V152" s="194"/>
      <c r="W152" s="194"/>
      <c r="X152" s="194"/>
      <c r="Y152" s="168" t="s">
        <v>288</v>
      </c>
      <c r="Z152" s="168" t="s">
        <v>288</v>
      </c>
      <c r="AA152" s="168" t="s">
        <v>288</v>
      </c>
      <c r="AB152" s="168" t="s">
        <v>288</v>
      </c>
      <c r="AC152" s="168" t="s">
        <v>288</v>
      </c>
      <c r="AD152" s="168" t="s">
        <v>288</v>
      </c>
      <c r="AE152" s="168" t="s">
        <v>288</v>
      </c>
      <c r="AF152" s="168" t="s">
        <v>288</v>
      </c>
      <c r="AG152" s="168" t="s">
        <v>288</v>
      </c>
    </row>
    <row r="153" spans="1:33" ht="21" customHeight="1" x14ac:dyDescent="0.25">
      <c r="B153" s="162"/>
      <c r="C153" s="561" t="e">
        <f>#REF!</f>
        <v>#REF!</v>
      </c>
      <c r="D153" s="194" t="e">
        <f>#REF!</f>
        <v>#REF!</v>
      </c>
      <c r="E153" s="194" t="e">
        <f>#REF!</f>
        <v>#REF!</v>
      </c>
      <c r="F153" s="194"/>
      <c r="G153" s="194"/>
      <c r="H153" s="194"/>
      <c r="I153" s="194"/>
      <c r="J153" s="194"/>
      <c r="K153" s="194"/>
      <c r="L153" s="194"/>
      <c r="M153" s="194"/>
      <c r="N153" s="194"/>
      <c r="O153" s="194"/>
      <c r="P153" s="194"/>
      <c r="Q153" s="194"/>
      <c r="R153" s="194"/>
      <c r="S153" s="194"/>
      <c r="T153" s="194"/>
      <c r="U153" s="194"/>
      <c r="V153" s="194"/>
      <c r="W153" s="194"/>
      <c r="X153" s="194"/>
      <c r="Y153" s="168" t="s">
        <v>288</v>
      </c>
      <c r="Z153" s="168" t="s">
        <v>288</v>
      </c>
      <c r="AA153" s="168" t="s">
        <v>288</v>
      </c>
      <c r="AB153" s="168" t="s">
        <v>288</v>
      </c>
      <c r="AC153" s="168" t="s">
        <v>288</v>
      </c>
      <c r="AD153" s="168" t="s">
        <v>288</v>
      </c>
      <c r="AE153" s="168" t="s">
        <v>288</v>
      </c>
      <c r="AF153" s="168" t="s">
        <v>288</v>
      </c>
      <c r="AG153" s="168" t="s">
        <v>288</v>
      </c>
    </row>
    <row r="154" spans="1:33" ht="21" customHeight="1" x14ac:dyDescent="0.25">
      <c r="B154" s="162"/>
      <c r="C154" s="561" t="e">
        <f>#REF!</f>
        <v>#REF!</v>
      </c>
      <c r="D154" s="194" t="e">
        <f>#REF!</f>
        <v>#REF!</v>
      </c>
      <c r="E154" s="194" t="e">
        <f>#REF!</f>
        <v>#REF!</v>
      </c>
      <c r="F154" s="194"/>
      <c r="G154" s="194"/>
      <c r="H154" s="194"/>
      <c r="I154" s="194"/>
      <c r="J154" s="194"/>
      <c r="K154" s="194"/>
      <c r="L154" s="194"/>
      <c r="M154" s="194"/>
      <c r="N154" s="194"/>
      <c r="O154" s="194"/>
      <c r="P154" s="194"/>
      <c r="Q154" s="194"/>
      <c r="R154" s="194"/>
      <c r="S154" s="194"/>
      <c r="T154" s="194"/>
      <c r="U154" s="194"/>
      <c r="V154" s="194"/>
      <c r="W154" s="194"/>
      <c r="X154" s="194"/>
      <c r="Y154" s="168" t="s">
        <v>288</v>
      </c>
      <c r="Z154" s="168" t="s">
        <v>288</v>
      </c>
      <c r="AA154" s="168" t="s">
        <v>288</v>
      </c>
      <c r="AB154" s="168" t="s">
        <v>288</v>
      </c>
      <c r="AC154" s="168" t="s">
        <v>288</v>
      </c>
      <c r="AD154" s="168" t="s">
        <v>288</v>
      </c>
      <c r="AE154" s="168" t="s">
        <v>288</v>
      </c>
      <c r="AF154" s="168" t="s">
        <v>288</v>
      </c>
      <c r="AG154" s="168" t="s">
        <v>288</v>
      </c>
    </row>
    <row r="155" spans="1:33" ht="21" customHeight="1" x14ac:dyDescent="0.25">
      <c r="B155" s="162"/>
      <c r="C155" s="561" t="e">
        <f>#REF!</f>
        <v>#REF!</v>
      </c>
      <c r="D155" s="194" t="e">
        <f>#REF!</f>
        <v>#REF!</v>
      </c>
      <c r="E155" s="194" t="e">
        <f>#REF!</f>
        <v>#REF!</v>
      </c>
      <c r="F155" s="194"/>
      <c r="G155" s="194"/>
      <c r="H155" s="194"/>
      <c r="I155" s="194"/>
      <c r="J155" s="194"/>
      <c r="K155" s="194"/>
      <c r="L155" s="194"/>
      <c r="M155" s="194"/>
      <c r="N155" s="194"/>
      <c r="O155" s="194"/>
      <c r="P155" s="194"/>
      <c r="Q155" s="194"/>
      <c r="R155" s="194"/>
      <c r="S155" s="194"/>
      <c r="T155" s="194"/>
      <c r="U155" s="194"/>
      <c r="V155" s="194"/>
      <c r="W155" s="194"/>
      <c r="X155" s="194"/>
      <c r="Y155" s="168" t="s">
        <v>288</v>
      </c>
      <c r="Z155" s="168" t="s">
        <v>288</v>
      </c>
      <c r="AA155" s="168" t="s">
        <v>288</v>
      </c>
      <c r="AB155" s="168" t="s">
        <v>288</v>
      </c>
      <c r="AC155" s="168" t="s">
        <v>288</v>
      </c>
      <c r="AD155" s="168" t="s">
        <v>288</v>
      </c>
      <c r="AE155" s="168" t="s">
        <v>288</v>
      </c>
      <c r="AF155" s="168" t="s">
        <v>288</v>
      </c>
      <c r="AG155" s="168" t="s">
        <v>288</v>
      </c>
    </row>
    <row r="156" spans="1:33" ht="21" customHeight="1" x14ac:dyDescent="0.25">
      <c r="A156" t="s">
        <v>279</v>
      </c>
      <c r="B156" s="162"/>
      <c r="C156" s="568" t="e">
        <f>#REF!</f>
        <v>#REF!</v>
      </c>
      <c r="D156" s="194" t="e">
        <f>#REF!</f>
        <v>#REF!</v>
      </c>
      <c r="E156" s="194" t="e">
        <f>#REF!</f>
        <v>#REF!</v>
      </c>
      <c r="F156" s="194"/>
      <c r="G156" s="194"/>
      <c r="H156" s="194"/>
      <c r="I156" s="194"/>
      <c r="J156" s="194"/>
      <c r="K156" s="194"/>
      <c r="L156" s="194"/>
      <c r="M156" s="194"/>
      <c r="N156" s="194"/>
      <c r="O156" s="194"/>
      <c r="P156" s="194"/>
      <c r="Q156" s="194"/>
      <c r="R156" s="194"/>
      <c r="S156" s="194"/>
      <c r="T156" s="194"/>
      <c r="U156" s="194"/>
      <c r="V156" s="194"/>
      <c r="W156" s="194"/>
      <c r="X156" s="194"/>
      <c r="Y156" s="168" t="s">
        <v>288</v>
      </c>
      <c r="Z156" s="168" t="s">
        <v>288</v>
      </c>
      <c r="AA156" s="168" t="s">
        <v>288</v>
      </c>
      <c r="AB156" s="168" t="s">
        <v>288</v>
      </c>
      <c r="AC156" s="168" t="s">
        <v>288</v>
      </c>
      <c r="AD156" s="168" t="s">
        <v>288</v>
      </c>
      <c r="AE156" s="168" t="s">
        <v>288</v>
      </c>
      <c r="AF156" s="168" t="s">
        <v>288</v>
      </c>
      <c r="AG156" s="168" t="s">
        <v>288</v>
      </c>
    </row>
    <row r="157" spans="1:33" ht="21" customHeight="1" x14ac:dyDescent="0.25">
      <c r="B157" s="162"/>
      <c r="C157" s="568" t="e">
        <f>#REF!</f>
        <v>#REF!</v>
      </c>
      <c r="D157" s="194" t="e">
        <f>#REF!</f>
        <v>#REF!</v>
      </c>
      <c r="E157" s="194" t="e">
        <f>#REF!</f>
        <v>#REF!</v>
      </c>
      <c r="F157" s="194"/>
      <c r="G157" s="194"/>
      <c r="H157" s="194"/>
      <c r="I157" s="194"/>
      <c r="J157" s="194"/>
      <c r="K157" s="194"/>
      <c r="L157" s="194"/>
      <c r="M157" s="194"/>
      <c r="N157" s="194"/>
      <c r="O157" s="194"/>
      <c r="P157" s="194"/>
      <c r="Q157" s="194"/>
      <c r="R157" s="194"/>
      <c r="S157" s="194"/>
      <c r="T157" s="194"/>
      <c r="U157" s="194"/>
      <c r="V157" s="194"/>
      <c r="W157" s="194"/>
      <c r="X157" s="194"/>
      <c r="Y157" s="168" t="s">
        <v>288</v>
      </c>
      <c r="Z157" s="168" t="s">
        <v>288</v>
      </c>
      <c r="AA157" s="168" t="s">
        <v>288</v>
      </c>
      <c r="AB157" s="168" t="s">
        <v>288</v>
      </c>
      <c r="AC157" s="168" t="s">
        <v>288</v>
      </c>
      <c r="AD157" s="168" t="s">
        <v>288</v>
      </c>
      <c r="AE157" s="168" t="s">
        <v>288</v>
      </c>
      <c r="AF157" s="168" t="s">
        <v>288</v>
      </c>
      <c r="AG157" s="168" t="s">
        <v>288</v>
      </c>
    </row>
    <row r="158" spans="1:33" ht="21" customHeight="1" x14ac:dyDescent="0.25">
      <c r="B158" s="162"/>
      <c r="C158" s="568" t="e">
        <f>#REF!</f>
        <v>#REF!</v>
      </c>
      <c r="D158" s="194" t="e">
        <f>#REF!</f>
        <v>#REF!</v>
      </c>
      <c r="E158" s="194" t="e">
        <f>#REF!</f>
        <v>#REF!</v>
      </c>
      <c r="F158" s="194"/>
      <c r="G158" s="194"/>
      <c r="H158" s="194"/>
      <c r="I158" s="194"/>
      <c r="J158" s="194"/>
      <c r="K158" s="194"/>
      <c r="L158" s="194"/>
      <c r="M158" s="194"/>
      <c r="N158" s="194"/>
      <c r="O158" s="194"/>
      <c r="P158" s="194"/>
      <c r="Q158" s="194"/>
      <c r="R158" s="194"/>
      <c r="S158" s="194"/>
      <c r="T158" s="194"/>
      <c r="U158" s="194"/>
      <c r="V158" s="194"/>
      <c r="W158" s="194"/>
      <c r="X158" s="194"/>
      <c r="Y158" s="168" t="s">
        <v>288</v>
      </c>
      <c r="Z158" s="168" t="s">
        <v>288</v>
      </c>
      <c r="AA158" s="168" t="s">
        <v>288</v>
      </c>
      <c r="AB158" s="168" t="s">
        <v>288</v>
      </c>
      <c r="AC158" s="168" t="s">
        <v>288</v>
      </c>
      <c r="AD158" s="168" t="s">
        <v>288</v>
      </c>
      <c r="AE158" s="168" t="s">
        <v>288</v>
      </c>
      <c r="AF158" s="168" t="s">
        <v>288</v>
      </c>
      <c r="AG158" s="168" t="s">
        <v>288</v>
      </c>
    </row>
    <row r="159" spans="1:33" ht="21" customHeight="1" x14ac:dyDescent="0.25">
      <c r="B159" s="162"/>
      <c r="C159" s="568" t="e">
        <f>#REF!</f>
        <v>#REF!</v>
      </c>
      <c r="D159" s="194" t="e">
        <f>#REF!</f>
        <v>#REF!</v>
      </c>
      <c r="E159" s="194" t="e">
        <f>#REF!</f>
        <v>#REF!</v>
      </c>
      <c r="F159" s="194"/>
      <c r="G159" s="194"/>
      <c r="H159" s="194"/>
      <c r="I159" s="194"/>
      <c r="J159" s="194"/>
      <c r="K159" s="194"/>
      <c r="L159" s="194"/>
      <c r="M159" s="194"/>
      <c r="N159" s="194"/>
      <c r="O159" s="194"/>
      <c r="P159" s="194"/>
      <c r="Q159" s="194"/>
      <c r="R159" s="194"/>
      <c r="S159" s="194"/>
      <c r="T159" s="194"/>
      <c r="U159" s="194"/>
      <c r="V159" s="194"/>
      <c r="W159" s="194"/>
      <c r="X159" s="194"/>
      <c r="Y159" s="168" t="s">
        <v>288</v>
      </c>
      <c r="Z159" s="168" t="s">
        <v>288</v>
      </c>
      <c r="AA159" s="168" t="s">
        <v>288</v>
      </c>
      <c r="AB159" s="168" t="s">
        <v>288</v>
      </c>
      <c r="AC159" s="168" t="s">
        <v>288</v>
      </c>
      <c r="AD159" s="168" t="s">
        <v>288</v>
      </c>
      <c r="AE159" s="168" t="s">
        <v>288</v>
      </c>
      <c r="AF159" s="168" t="s">
        <v>288</v>
      </c>
      <c r="AG159" s="168" t="s">
        <v>288</v>
      </c>
    </row>
    <row r="160" spans="1:33" ht="21" customHeight="1" x14ac:dyDescent="0.25">
      <c r="B160" s="162"/>
      <c r="C160" s="568" t="e">
        <f>#REF!</f>
        <v>#REF!</v>
      </c>
      <c r="D160" s="194" t="e">
        <f>#REF!</f>
        <v>#REF!</v>
      </c>
      <c r="E160" s="194" t="e">
        <f>#REF!</f>
        <v>#REF!</v>
      </c>
      <c r="F160" s="194"/>
      <c r="G160" s="194"/>
      <c r="H160" s="194"/>
      <c r="I160" s="194"/>
      <c r="J160" s="194"/>
      <c r="K160" s="194"/>
      <c r="L160" s="194"/>
      <c r="M160" s="194"/>
      <c r="N160" s="194"/>
      <c r="O160" s="194"/>
      <c r="P160" s="194"/>
      <c r="Q160" s="194"/>
      <c r="R160" s="194"/>
      <c r="S160" s="194"/>
      <c r="T160" s="194"/>
      <c r="U160" s="194"/>
      <c r="V160" s="194"/>
      <c r="W160" s="194"/>
      <c r="X160" s="194"/>
      <c r="Y160" s="168" t="s">
        <v>288</v>
      </c>
      <c r="Z160" s="168" t="s">
        <v>288</v>
      </c>
      <c r="AA160" s="168" t="s">
        <v>288</v>
      </c>
      <c r="AB160" s="168" t="s">
        <v>288</v>
      </c>
      <c r="AC160" s="168" t="s">
        <v>288</v>
      </c>
      <c r="AD160" s="168" t="s">
        <v>288</v>
      </c>
      <c r="AE160" s="168" t="s">
        <v>288</v>
      </c>
      <c r="AF160" s="168" t="s">
        <v>288</v>
      </c>
      <c r="AG160" s="168" t="s">
        <v>288</v>
      </c>
    </row>
    <row r="161" spans="1:33" ht="21" customHeight="1" x14ac:dyDescent="0.25">
      <c r="B161" s="162"/>
      <c r="C161" s="568" t="e">
        <f>#REF!</f>
        <v>#REF!</v>
      </c>
      <c r="D161" s="194" t="e">
        <f>#REF!</f>
        <v>#REF!</v>
      </c>
      <c r="E161" s="194" t="e">
        <f>#REF!</f>
        <v>#REF!</v>
      </c>
      <c r="F161" s="194"/>
      <c r="G161" s="194"/>
      <c r="H161" s="194"/>
      <c r="I161" s="194"/>
      <c r="J161" s="194"/>
      <c r="K161" s="194"/>
      <c r="L161" s="194"/>
      <c r="M161" s="194"/>
      <c r="N161" s="194"/>
      <c r="O161" s="194"/>
      <c r="P161" s="194"/>
      <c r="Q161" s="194"/>
      <c r="R161" s="194"/>
      <c r="S161" s="194"/>
      <c r="T161" s="194"/>
      <c r="U161" s="194"/>
      <c r="V161" s="194"/>
      <c r="W161" s="194"/>
      <c r="X161" s="194"/>
      <c r="Y161" s="168" t="s">
        <v>288</v>
      </c>
      <c r="Z161" s="168" t="s">
        <v>288</v>
      </c>
      <c r="AA161" s="168" t="s">
        <v>288</v>
      </c>
      <c r="AB161" s="168" t="s">
        <v>288</v>
      </c>
      <c r="AC161" s="168" t="s">
        <v>288</v>
      </c>
      <c r="AD161" s="168" t="s">
        <v>288</v>
      </c>
      <c r="AE161" s="168" t="s">
        <v>288</v>
      </c>
      <c r="AF161" s="168" t="s">
        <v>288</v>
      </c>
      <c r="AG161" s="168" t="s">
        <v>288</v>
      </c>
    </row>
    <row r="162" spans="1:33" ht="21" customHeight="1" x14ac:dyDescent="0.25">
      <c r="B162" s="162"/>
      <c r="C162" s="568" t="e">
        <f>#REF!</f>
        <v>#REF!</v>
      </c>
      <c r="D162" s="194" t="e">
        <f>#REF!</f>
        <v>#REF!</v>
      </c>
      <c r="E162" s="194" t="e">
        <f>#REF!</f>
        <v>#REF!</v>
      </c>
      <c r="F162" s="194"/>
      <c r="G162" s="194"/>
      <c r="H162" s="194"/>
      <c r="I162" s="194"/>
      <c r="J162" s="194"/>
      <c r="K162" s="194"/>
      <c r="L162" s="194"/>
      <c r="M162" s="194"/>
      <c r="N162" s="194"/>
      <c r="O162" s="194"/>
      <c r="P162" s="194"/>
      <c r="Q162" s="194"/>
      <c r="R162" s="194"/>
      <c r="S162" s="194"/>
      <c r="T162" s="194"/>
      <c r="U162" s="194"/>
      <c r="V162" s="194"/>
      <c r="W162" s="194"/>
      <c r="X162" s="194"/>
      <c r="Y162" s="168" t="s">
        <v>288</v>
      </c>
      <c r="Z162" s="168" t="s">
        <v>288</v>
      </c>
      <c r="AA162" s="168" t="s">
        <v>288</v>
      </c>
      <c r="AB162" s="168" t="s">
        <v>288</v>
      </c>
      <c r="AC162" s="168" t="s">
        <v>288</v>
      </c>
      <c r="AD162" s="168" t="s">
        <v>288</v>
      </c>
      <c r="AE162" s="168" t="s">
        <v>288</v>
      </c>
      <c r="AF162" s="168" t="s">
        <v>288</v>
      </c>
      <c r="AG162" s="168" t="s">
        <v>288</v>
      </c>
    </row>
    <row r="163" spans="1:33" ht="21" customHeight="1" x14ac:dyDescent="0.25">
      <c r="A163" t="s">
        <v>0</v>
      </c>
      <c r="B163" s="162"/>
      <c r="C163" s="561" t="e">
        <f>#REF!</f>
        <v>#REF!</v>
      </c>
      <c r="D163" s="194" t="e">
        <f>#REF!</f>
        <v>#REF!</v>
      </c>
      <c r="E163" s="194" t="e">
        <f>#REF!</f>
        <v>#REF!</v>
      </c>
      <c r="F163" s="194"/>
      <c r="G163" s="194"/>
      <c r="H163" s="194"/>
      <c r="I163" s="194"/>
      <c r="J163" s="194"/>
      <c r="K163" s="194"/>
      <c r="L163" s="194"/>
      <c r="M163" s="194"/>
      <c r="N163" s="194"/>
      <c r="O163" s="194"/>
      <c r="P163" s="194"/>
      <c r="Q163" s="194"/>
      <c r="R163" s="194"/>
      <c r="S163" s="194"/>
      <c r="T163" s="194"/>
      <c r="U163" s="194"/>
      <c r="V163" s="194"/>
      <c r="W163" s="194"/>
      <c r="X163" s="194"/>
      <c r="Y163" s="168" t="s">
        <v>288</v>
      </c>
      <c r="Z163" s="168" t="s">
        <v>288</v>
      </c>
      <c r="AA163" s="168" t="s">
        <v>288</v>
      </c>
      <c r="AB163" s="168" t="s">
        <v>288</v>
      </c>
      <c r="AC163" s="168" t="s">
        <v>288</v>
      </c>
      <c r="AD163" s="168" t="s">
        <v>288</v>
      </c>
      <c r="AE163" s="168" t="s">
        <v>288</v>
      </c>
      <c r="AF163" s="168" t="s">
        <v>288</v>
      </c>
      <c r="AG163" s="168" t="s">
        <v>288</v>
      </c>
    </row>
    <row r="164" spans="1:33" ht="21" customHeight="1" x14ac:dyDescent="0.25">
      <c r="B164" s="162"/>
      <c r="C164" s="561" t="e">
        <f>#REF!</f>
        <v>#REF!</v>
      </c>
      <c r="D164" s="194" t="e">
        <f>#REF!</f>
        <v>#REF!</v>
      </c>
      <c r="E164" s="194" t="e">
        <f>#REF!</f>
        <v>#REF!</v>
      </c>
      <c r="F164" s="194"/>
      <c r="G164" s="194"/>
      <c r="H164" s="194"/>
      <c r="I164" s="194"/>
      <c r="J164" s="194"/>
      <c r="K164" s="194"/>
      <c r="L164" s="194"/>
      <c r="M164" s="194"/>
      <c r="N164" s="194"/>
      <c r="O164" s="194"/>
      <c r="P164" s="194"/>
      <c r="Q164" s="194"/>
      <c r="R164" s="194"/>
      <c r="S164" s="194"/>
      <c r="T164" s="194"/>
      <c r="U164" s="194"/>
      <c r="V164" s="194"/>
      <c r="W164" s="194"/>
      <c r="X164" s="194"/>
      <c r="Y164" s="168" t="s">
        <v>288</v>
      </c>
      <c r="Z164" s="168" t="s">
        <v>288</v>
      </c>
      <c r="AA164" s="168" t="s">
        <v>288</v>
      </c>
      <c r="AB164" s="168" t="s">
        <v>288</v>
      </c>
      <c r="AC164" s="168" t="s">
        <v>288</v>
      </c>
      <c r="AD164" s="168" t="s">
        <v>288</v>
      </c>
      <c r="AE164" s="168" t="s">
        <v>288</v>
      </c>
      <c r="AF164" s="168" t="s">
        <v>288</v>
      </c>
      <c r="AG164" s="168" t="s">
        <v>288</v>
      </c>
    </row>
    <row r="165" spans="1:33" ht="21" customHeight="1" x14ac:dyDescent="0.25">
      <c r="B165" s="162"/>
      <c r="C165" s="561" t="e">
        <f>#REF!</f>
        <v>#REF!</v>
      </c>
      <c r="D165" s="194" t="e">
        <f>#REF!</f>
        <v>#REF!</v>
      </c>
      <c r="E165" s="194" t="e">
        <f>#REF!</f>
        <v>#REF!</v>
      </c>
      <c r="F165" s="194"/>
      <c r="G165" s="194"/>
      <c r="H165" s="194"/>
      <c r="I165" s="194"/>
      <c r="J165" s="194"/>
      <c r="K165" s="194"/>
      <c r="L165" s="194"/>
      <c r="M165" s="194"/>
      <c r="N165" s="194"/>
      <c r="O165" s="194"/>
      <c r="P165" s="194"/>
      <c r="Q165" s="194"/>
      <c r="R165" s="194"/>
      <c r="S165" s="194"/>
      <c r="T165" s="194"/>
      <c r="U165" s="194"/>
      <c r="V165" s="194"/>
      <c r="W165" s="194"/>
      <c r="X165" s="194"/>
      <c r="Y165" s="168" t="s">
        <v>288</v>
      </c>
      <c r="Z165" s="168" t="s">
        <v>288</v>
      </c>
      <c r="AA165" s="168" t="s">
        <v>288</v>
      </c>
      <c r="AB165" s="168" t="s">
        <v>288</v>
      </c>
      <c r="AC165" s="168" t="s">
        <v>288</v>
      </c>
      <c r="AD165" s="168" t="s">
        <v>288</v>
      </c>
      <c r="AE165" s="168" t="s">
        <v>288</v>
      </c>
      <c r="AF165" s="168" t="s">
        <v>288</v>
      </c>
      <c r="AG165" s="168" t="s">
        <v>288</v>
      </c>
    </row>
    <row r="166" spans="1:33" ht="21" customHeight="1" x14ac:dyDescent="0.25">
      <c r="B166" s="162"/>
      <c r="C166" s="561" t="e">
        <f>#REF!</f>
        <v>#REF!</v>
      </c>
      <c r="D166" s="194" t="e">
        <f>#REF!</f>
        <v>#REF!</v>
      </c>
      <c r="E166" s="194" t="e">
        <f>#REF!</f>
        <v>#REF!</v>
      </c>
      <c r="F166" s="194"/>
      <c r="G166" s="194"/>
      <c r="H166" s="194"/>
      <c r="I166" s="194"/>
      <c r="J166" s="194"/>
      <c r="K166" s="194"/>
      <c r="L166" s="194"/>
      <c r="M166" s="194"/>
      <c r="N166" s="194"/>
      <c r="O166" s="194"/>
      <c r="P166" s="194"/>
      <c r="Q166" s="194"/>
      <c r="R166" s="194"/>
      <c r="S166" s="194"/>
      <c r="T166" s="194"/>
      <c r="U166" s="194"/>
      <c r="V166" s="194"/>
      <c r="W166" s="194"/>
      <c r="X166" s="194"/>
      <c r="Y166" s="168" t="s">
        <v>288</v>
      </c>
      <c r="Z166" s="168" t="s">
        <v>288</v>
      </c>
      <c r="AA166" s="168" t="s">
        <v>288</v>
      </c>
      <c r="AB166" s="168" t="s">
        <v>288</v>
      </c>
      <c r="AC166" s="168" t="s">
        <v>288</v>
      </c>
      <c r="AD166" s="168" t="s">
        <v>288</v>
      </c>
      <c r="AE166" s="168" t="s">
        <v>288</v>
      </c>
      <c r="AF166" s="168" t="s">
        <v>288</v>
      </c>
      <c r="AG166" s="168" t="s">
        <v>288</v>
      </c>
    </row>
    <row r="167" spans="1:33" ht="21" customHeight="1" x14ac:dyDescent="0.25">
      <c r="A167" t="s">
        <v>280</v>
      </c>
      <c r="B167" s="162"/>
      <c r="C167" s="568" t="e">
        <f>#REF!</f>
        <v>#REF!</v>
      </c>
      <c r="D167" s="194" t="e">
        <f>#REF!</f>
        <v>#REF!</v>
      </c>
      <c r="E167" s="194" t="e">
        <f>#REF!</f>
        <v>#REF!</v>
      </c>
      <c r="F167" s="194"/>
      <c r="G167" s="194"/>
      <c r="H167" s="194"/>
      <c r="I167" s="194"/>
      <c r="J167" s="194"/>
      <c r="K167" s="194"/>
      <c r="L167" s="194"/>
      <c r="M167" s="194"/>
      <c r="N167" s="194"/>
      <c r="O167" s="194"/>
      <c r="P167" s="194"/>
      <c r="Q167" s="194"/>
      <c r="R167" s="194"/>
      <c r="S167" s="194"/>
      <c r="T167" s="194"/>
      <c r="U167" s="194"/>
      <c r="V167" s="194"/>
      <c r="W167" s="194"/>
      <c r="X167" s="194"/>
      <c r="Y167" s="168" t="s">
        <v>288</v>
      </c>
      <c r="Z167" s="168" t="s">
        <v>288</v>
      </c>
      <c r="AA167" s="168" t="s">
        <v>288</v>
      </c>
      <c r="AB167" s="168" t="s">
        <v>288</v>
      </c>
      <c r="AC167" s="168" t="s">
        <v>288</v>
      </c>
      <c r="AD167" s="168" t="s">
        <v>288</v>
      </c>
      <c r="AE167" s="168" t="s">
        <v>288</v>
      </c>
      <c r="AF167" s="168" t="s">
        <v>288</v>
      </c>
      <c r="AG167" s="168" t="s">
        <v>288</v>
      </c>
    </row>
    <row r="168" spans="1:33" ht="21" customHeight="1" x14ac:dyDescent="0.25">
      <c r="B168" s="162"/>
      <c r="C168" s="568" t="e">
        <f>#REF!</f>
        <v>#REF!</v>
      </c>
      <c r="D168" s="194" t="e">
        <f>#REF!</f>
        <v>#REF!</v>
      </c>
      <c r="E168" s="194" t="e">
        <f>#REF!</f>
        <v>#REF!</v>
      </c>
      <c r="F168" s="194"/>
      <c r="G168" s="194"/>
      <c r="H168" s="194"/>
      <c r="I168" s="194"/>
      <c r="J168" s="194"/>
      <c r="K168" s="194"/>
      <c r="L168" s="194"/>
      <c r="M168" s="194"/>
      <c r="N168" s="194"/>
      <c r="O168" s="194"/>
      <c r="P168" s="194"/>
      <c r="Q168" s="194"/>
      <c r="R168" s="194"/>
      <c r="S168" s="194"/>
      <c r="T168" s="194"/>
      <c r="U168" s="194"/>
      <c r="V168" s="194"/>
      <c r="W168" s="194"/>
      <c r="X168" s="194"/>
      <c r="Y168" s="168" t="s">
        <v>288</v>
      </c>
      <c r="Z168" s="168" t="s">
        <v>288</v>
      </c>
      <c r="AA168" s="168" t="s">
        <v>288</v>
      </c>
      <c r="AB168" s="168" t="s">
        <v>288</v>
      </c>
      <c r="AC168" s="168" t="s">
        <v>288</v>
      </c>
      <c r="AD168" s="168" t="s">
        <v>288</v>
      </c>
      <c r="AE168" s="168" t="s">
        <v>288</v>
      </c>
      <c r="AF168" s="168" t="s">
        <v>288</v>
      </c>
      <c r="AG168" s="168" t="s">
        <v>288</v>
      </c>
    </row>
    <row r="169" spans="1:33" ht="21" customHeight="1" x14ac:dyDescent="0.25">
      <c r="B169" s="162"/>
      <c r="C169" s="568" t="e">
        <f>#REF!</f>
        <v>#REF!</v>
      </c>
      <c r="D169" s="194" t="e">
        <f>#REF!</f>
        <v>#REF!</v>
      </c>
      <c r="E169" s="194" t="e">
        <f>#REF!</f>
        <v>#REF!</v>
      </c>
      <c r="F169" s="194"/>
      <c r="G169" s="194"/>
      <c r="H169" s="194"/>
      <c r="I169" s="194"/>
      <c r="J169" s="194"/>
      <c r="K169" s="194"/>
      <c r="L169" s="194"/>
      <c r="M169" s="194"/>
      <c r="N169" s="194"/>
      <c r="O169" s="194"/>
      <c r="P169" s="194"/>
      <c r="Q169" s="194"/>
      <c r="R169" s="194"/>
      <c r="S169" s="194"/>
      <c r="T169" s="194"/>
      <c r="U169" s="194"/>
      <c r="V169" s="194"/>
      <c r="W169" s="194"/>
      <c r="X169" s="194"/>
      <c r="Y169" s="168" t="s">
        <v>288</v>
      </c>
      <c r="Z169" s="168" t="s">
        <v>288</v>
      </c>
      <c r="AA169" s="168" t="s">
        <v>288</v>
      </c>
      <c r="AB169" s="168" t="s">
        <v>288</v>
      </c>
      <c r="AC169" s="168" t="s">
        <v>288</v>
      </c>
      <c r="AD169" s="168" t="s">
        <v>288</v>
      </c>
      <c r="AE169" s="168" t="s">
        <v>288</v>
      </c>
      <c r="AF169" s="168" t="s">
        <v>288</v>
      </c>
      <c r="AG169" s="168" t="s">
        <v>288</v>
      </c>
    </row>
    <row r="170" spans="1:33" ht="21" customHeight="1" x14ac:dyDescent="0.25">
      <c r="B170" s="162"/>
      <c r="C170" s="568" t="e">
        <f>#REF!</f>
        <v>#REF!</v>
      </c>
      <c r="D170" s="194" t="e">
        <f>#REF!</f>
        <v>#REF!</v>
      </c>
      <c r="E170" s="194" t="e">
        <f>#REF!</f>
        <v>#REF!</v>
      </c>
      <c r="F170" s="194"/>
      <c r="G170" s="194"/>
      <c r="H170" s="194"/>
      <c r="I170" s="194"/>
      <c r="J170" s="194"/>
      <c r="K170" s="194"/>
      <c r="L170" s="194"/>
      <c r="M170" s="194"/>
      <c r="N170" s="194"/>
      <c r="O170" s="194"/>
      <c r="P170" s="194"/>
      <c r="Q170" s="194"/>
      <c r="R170" s="194"/>
      <c r="S170" s="194"/>
      <c r="T170" s="194"/>
      <c r="U170" s="194"/>
      <c r="V170" s="194"/>
      <c r="W170" s="194"/>
      <c r="X170" s="194"/>
      <c r="Y170" s="168" t="s">
        <v>288</v>
      </c>
      <c r="Z170" s="168" t="s">
        <v>288</v>
      </c>
      <c r="AA170" s="168" t="s">
        <v>288</v>
      </c>
      <c r="AB170" s="168" t="s">
        <v>288</v>
      </c>
      <c r="AC170" s="168" t="s">
        <v>288</v>
      </c>
      <c r="AD170" s="168" t="s">
        <v>288</v>
      </c>
      <c r="AE170" s="168" t="s">
        <v>288</v>
      </c>
      <c r="AF170" s="168" t="s">
        <v>288</v>
      </c>
      <c r="AG170" s="168" t="s">
        <v>288</v>
      </c>
    </row>
    <row r="171" spans="1:33" ht="21" customHeight="1" x14ac:dyDescent="0.25">
      <c r="B171" s="162"/>
      <c r="C171" s="568" t="e">
        <f>#REF!</f>
        <v>#REF!</v>
      </c>
      <c r="D171" s="194" t="e">
        <f>#REF!</f>
        <v>#REF!</v>
      </c>
      <c r="E171" s="194" t="e">
        <f>#REF!</f>
        <v>#REF!</v>
      </c>
      <c r="F171" s="194"/>
      <c r="G171" s="194"/>
      <c r="H171" s="194"/>
      <c r="I171" s="194"/>
      <c r="J171" s="194"/>
      <c r="K171" s="194"/>
      <c r="L171" s="194"/>
      <c r="M171" s="194"/>
      <c r="N171" s="194"/>
      <c r="O171" s="194"/>
      <c r="P171" s="194"/>
      <c r="Q171" s="194"/>
      <c r="R171" s="194"/>
      <c r="S171" s="194"/>
      <c r="T171" s="194"/>
      <c r="U171" s="194"/>
      <c r="V171" s="194"/>
      <c r="W171" s="194"/>
      <c r="X171" s="194"/>
      <c r="Y171" s="168" t="s">
        <v>288</v>
      </c>
      <c r="Z171" s="168" t="s">
        <v>288</v>
      </c>
      <c r="AA171" s="168" t="s">
        <v>288</v>
      </c>
      <c r="AB171" s="168" t="s">
        <v>288</v>
      </c>
      <c r="AC171" s="168" t="s">
        <v>288</v>
      </c>
      <c r="AD171" s="168" t="s">
        <v>288</v>
      </c>
      <c r="AE171" s="168" t="s">
        <v>288</v>
      </c>
      <c r="AF171" s="168" t="s">
        <v>288</v>
      </c>
      <c r="AG171" s="168" t="s">
        <v>288</v>
      </c>
    </row>
    <row r="172" spans="1:33" ht="21" customHeight="1" x14ac:dyDescent="0.25">
      <c r="A172" t="s">
        <v>0</v>
      </c>
      <c r="B172" s="162"/>
      <c r="C172" s="561" t="e">
        <f>#REF!</f>
        <v>#REF!</v>
      </c>
      <c r="D172" s="194" t="e">
        <f>#REF!</f>
        <v>#REF!</v>
      </c>
      <c r="E172" s="194" t="e">
        <f>#REF!</f>
        <v>#REF!</v>
      </c>
      <c r="F172" s="194"/>
      <c r="G172" s="194"/>
      <c r="H172" s="194"/>
      <c r="I172" s="194"/>
      <c r="J172" s="194"/>
      <c r="K172" s="194"/>
      <c r="L172" s="194"/>
      <c r="M172" s="194"/>
      <c r="N172" s="194"/>
      <c r="O172" s="194"/>
      <c r="P172" s="194"/>
      <c r="Q172" s="194"/>
      <c r="R172" s="194"/>
      <c r="S172" s="194"/>
      <c r="T172" s="194"/>
      <c r="U172" s="194"/>
      <c r="V172" s="194"/>
      <c r="W172" s="194"/>
      <c r="X172" s="194"/>
      <c r="Y172" s="168" t="s">
        <v>288</v>
      </c>
      <c r="Z172" s="168" t="s">
        <v>288</v>
      </c>
      <c r="AA172" s="168" t="s">
        <v>288</v>
      </c>
      <c r="AB172" s="168" t="s">
        <v>288</v>
      </c>
      <c r="AC172" s="168" t="s">
        <v>288</v>
      </c>
      <c r="AD172" s="168" t="s">
        <v>288</v>
      </c>
      <c r="AE172" s="168" t="s">
        <v>288</v>
      </c>
      <c r="AF172" s="168" t="s">
        <v>288</v>
      </c>
      <c r="AG172" s="168" t="s">
        <v>288</v>
      </c>
    </row>
    <row r="173" spans="1:33" ht="21" customHeight="1" x14ac:dyDescent="0.25">
      <c r="B173" s="162"/>
      <c r="C173" s="561" t="e">
        <f>#REF!</f>
        <v>#REF!</v>
      </c>
      <c r="D173" s="194" t="e">
        <f>#REF!</f>
        <v>#REF!</v>
      </c>
      <c r="E173" s="194" t="e">
        <f>#REF!</f>
        <v>#REF!</v>
      </c>
      <c r="F173" s="194"/>
      <c r="G173" s="194"/>
      <c r="H173" s="194"/>
      <c r="I173" s="194"/>
      <c r="J173" s="194"/>
      <c r="K173" s="194"/>
      <c r="L173" s="194"/>
      <c r="M173" s="194"/>
      <c r="N173" s="194"/>
      <c r="O173" s="194"/>
      <c r="P173" s="194"/>
      <c r="Q173" s="194"/>
      <c r="R173" s="194"/>
      <c r="S173" s="194"/>
      <c r="T173" s="194"/>
      <c r="U173" s="194"/>
      <c r="V173" s="194"/>
      <c r="W173" s="194"/>
      <c r="X173" s="194"/>
      <c r="Y173" s="168" t="s">
        <v>288</v>
      </c>
      <c r="Z173" s="168" t="s">
        <v>288</v>
      </c>
      <c r="AA173" s="168" t="s">
        <v>288</v>
      </c>
      <c r="AB173" s="168" t="s">
        <v>288</v>
      </c>
      <c r="AC173" s="168" t="s">
        <v>288</v>
      </c>
      <c r="AD173" s="168" t="s">
        <v>288</v>
      </c>
      <c r="AE173" s="168" t="s">
        <v>288</v>
      </c>
      <c r="AF173" s="168" t="s">
        <v>288</v>
      </c>
      <c r="AG173" s="168" t="s">
        <v>288</v>
      </c>
    </row>
    <row r="174" spans="1:33" ht="21" customHeight="1" x14ac:dyDescent="0.25">
      <c r="B174" s="162"/>
      <c r="C174" s="561" t="e">
        <f>#REF!</f>
        <v>#REF!</v>
      </c>
      <c r="D174" s="194" t="e">
        <f>#REF!</f>
        <v>#REF!</v>
      </c>
      <c r="E174" s="194" t="e">
        <f>#REF!</f>
        <v>#REF!</v>
      </c>
      <c r="F174" s="194"/>
      <c r="G174" s="194"/>
      <c r="H174" s="194"/>
      <c r="I174" s="194"/>
      <c r="J174" s="194"/>
      <c r="K174" s="194"/>
      <c r="L174" s="194"/>
      <c r="M174" s="194"/>
      <c r="N174" s="194"/>
      <c r="O174" s="194"/>
      <c r="P174" s="194"/>
      <c r="Q174" s="194"/>
      <c r="R174" s="194"/>
      <c r="S174" s="194"/>
      <c r="T174" s="194"/>
      <c r="U174" s="194"/>
      <c r="V174" s="194"/>
      <c r="W174" s="194"/>
      <c r="X174" s="194"/>
      <c r="Y174" s="168" t="s">
        <v>288</v>
      </c>
      <c r="Z174" s="168" t="s">
        <v>288</v>
      </c>
      <c r="AA174" s="168" t="s">
        <v>288</v>
      </c>
      <c r="AB174" s="168" t="s">
        <v>288</v>
      </c>
      <c r="AC174" s="168" t="s">
        <v>288</v>
      </c>
      <c r="AD174" s="168" t="s">
        <v>288</v>
      </c>
      <c r="AE174" s="168" t="s">
        <v>288</v>
      </c>
      <c r="AF174" s="168" t="s">
        <v>288</v>
      </c>
      <c r="AG174" s="168" t="s">
        <v>288</v>
      </c>
    </row>
    <row r="175" spans="1:33" ht="21" customHeight="1" x14ac:dyDescent="0.25">
      <c r="B175" s="162"/>
      <c r="C175" s="561" t="e">
        <f>#REF!</f>
        <v>#REF!</v>
      </c>
      <c r="D175" s="194" t="e">
        <f>#REF!</f>
        <v>#REF!</v>
      </c>
      <c r="E175" s="194" t="e">
        <f>#REF!</f>
        <v>#REF!</v>
      </c>
      <c r="F175" s="194"/>
      <c r="G175" s="194"/>
      <c r="H175" s="194"/>
      <c r="I175" s="194"/>
      <c r="J175" s="194"/>
      <c r="K175" s="194"/>
      <c r="L175" s="194"/>
      <c r="M175" s="194"/>
      <c r="N175" s="194"/>
      <c r="O175" s="194"/>
      <c r="P175" s="194"/>
      <c r="Q175" s="194"/>
      <c r="R175" s="194"/>
      <c r="S175" s="194"/>
      <c r="T175" s="194"/>
      <c r="U175" s="194"/>
      <c r="V175" s="194"/>
      <c r="W175" s="194"/>
      <c r="X175" s="194"/>
      <c r="Y175" s="168" t="s">
        <v>288</v>
      </c>
      <c r="Z175" s="168" t="s">
        <v>288</v>
      </c>
      <c r="AA175" s="168" t="s">
        <v>288</v>
      </c>
      <c r="AB175" s="168" t="s">
        <v>288</v>
      </c>
      <c r="AC175" s="168" t="s">
        <v>288</v>
      </c>
      <c r="AD175" s="168" t="s">
        <v>288</v>
      </c>
      <c r="AE175" s="168" t="s">
        <v>288</v>
      </c>
      <c r="AF175" s="168" t="s">
        <v>288</v>
      </c>
      <c r="AG175" s="168" t="s">
        <v>288</v>
      </c>
    </row>
    <row r="176" spans="1:33" ht="21" customHeight="1" x14ac:dyDescent="0.25">
      <c r="A176" t="s">
        <v>185</v>
      </c>
      <c r="B176" s="162"/>
      <c r="C176" s="568" t="e">
        <f>#REF!</f>
        <v>#REF!</v>
      </c>
      <c r="D176" s="194" t="e">
        <f>#REF!</f>
        <v>#REF!</v>
      </c>
      <c r="E176" s="194" t="e">
        <f>#REF!</f>
        <v>#REF!</v>
      </c>
      <c r="F176" s="194"/>
      <c r="G176" s="194"/>
      <c r="H176" s="194"/>
      <c r="I176" s="194"/>
      <c r="J176" s="194"/>
      <c r="K176" s="194"/>
      <c r="L176" s="194"/>
      <c r="M176" s="194"/>
      <c r="N176" s="194"/>
      <c r="O176" s="194"/>
      <c r="P176" s="194"/>
      <c r="Q176" s="194"/>
      <c r="R176" s="194"/>
      <c r="S176" s="194"/>
      <c r="T176" s="194"/>
      <c r="U176" s="194"/>
      <c r="V176" s="194"/>
      <c r="W176" s="194"/>
      <c r="X176" s="194"/>
      <c r="Y176" s="168" t="s">
        <v>288</v>
      </c>
      <c r="Z176" s="168" t="s">
        <v>288</v>
      </c>
      <c r="AA176" s="168" t="s">
        <v>288</v>
      </c>
      <c r="AB176" s="168" t="s">
        <v>288</v>
      </c>
      <c r="AC176" s="168" t="s">
        <v>288</v>
      </c>
      <c r="AD176" s="168" t="s">
        <v>288</v>
      </c>
      <c r="AE176" s="168" t="s">
        <v>288</v>
      </c>
      <c r="AF176" s="168" t="s">
        <v>288</v>
      </c>
      <c r="AG176" s="168" t="s">
        <v>288</v>
      </c>
    </row>
    <row r="177" spans="1:33" ht="21" customHeight="1" x14ac:dyDescent="0.25">
      <c r="B177" s="162"/>
      <c r="C177" s="568" t="e">
        <f>#REF!</f>
        <v>#REF!</v>
      </c>
      <c r="D177" s="194" t="e">
        <f>#REF!</f>
        <v>#REF!</v>
      </c>
      <c r="E177" s="194" t="e">
        <f>#REF!</f>
        <v>#REF!</v>
      </c>
      <c r="F177" s="194"/>
      <c r="G177" s="194"/>
      <c r="H177" s="194"/>
      <c r="I177" s="194"/>
      <c r="J177" s="194"/>
      <c r="K177" s="194"/>
      <c r="L177" s="194"/>
      <c r="M177" s="194"/>
      <c r="N177" s="194"/>
      <c r="O177" s="194"/>
      <c r="P177" s="194"/>
      <c r="Q177" s="194"/>
      <c r="R177" s="194"/>
      <c r="S177" s="194"/>
      <c r="T177" s="194"/>
      <c r="U177" s="194"/>
      <c r="V177" s="194"/>
      <c r="W177" s="194"/>
      <c r="X177" s="194"/>
      <c r="Y177" s="168" t="s">
        <v>288</v>
      </c>
      <c r="Z177" s="168" t="s">
        <v>288</v>
      </c>
      <c r="AA177" s="168" t="s">
        <v>288</v>
      </c>
      <c r="AB177" s="168" t="s">
        <v>288</v>
      </c>
      <c r="AC177" s="168" t="s">
        <v>288</v>
      </c>
      <c r="AD177" s="168" t="s">
        <v>288</v>
      </c>
      <c r="AE177" s="168" t="s">
        <v>288</v>
      </c>
      <c r="AF177" s="168" t="s">
        <v>288</v>
      </c>
      <c r="AG177" s="168" t="s">
        <v>288</v>
      </c>
    </row>
    <row r="178" spans="1:33" ht="21" customHeight="1" x14ac:dyDescent="0.25">
      <c r="B178" s="162"/>
      <c r="C178" s="568" t="e">
        <f>#REF!</f>
        <v>#REF!</v>
      </c>
      <c r="D178" s="194" t="e">
        <f>#REF!</f>
        <v>#REF!</v>
      </c>
      <c r="E178" s="194" t="e">
        <f>#REF!</f>
        <v>#REF!</v>
      </c>
      <c r="F178" s="194"/>
      <c r="G178" s="194"/>
      <c r="H178" s="194"/>
      <c r="I178" s="194"/>
      <c r="J178" s="194"/>
      <c r="K178" s="194"/>
      <c r="L178" s="194"/>
      <c r="M178" s="194"/>
      <c r="N178" s="194"/>
      <c r="O178" s="194"/>
      <c r="P178" s="194"/>
      <c r="Q178" s="194"/>
      <c r="R178" s="194"/>
      <c r="S178" s="194"/>
      <c r="T178" s="194"/>
      <c r="U178" s="194"/>
      <c r="V178" s="194"/>
      <c r="W178" s="194"/>
      <c r="X178" s="194"/>
      <c r="Y178" s="168" t="s">
        <v>288</v>
      </c>
      <c r="Z178" s="168" t="s">
        <v>288</v>
      </c>
      <c r="AA178" s="168" t="s">
        <v>288</v>
      </c>
      <c r="AB178" s="168" t="s">
        <v>288</v>
      </c>
      <c r="AC178" s="168" t="s">
        <v>288</v>
      </c>
      <c r="AD178" s="168" t="s">
        <v>288</v>
      </c>
      <c r="AE178" s="168" t="s">
        <v>288</v>
      </c>
      <c r="AF178" s="168" t="s">
        <v>288</v>
      </c>
      <c r="AG178" s="168" t="s">
        <v>288</v>
      </c>
    </row>
    <row r="179" spans="1:33" ht="21" customHeight="1" x14ac:dyDescent="0.25">
      <c r="B179" s="162"/>
      <c r="C179" s="568" t="e">
        <f>#REF!</f>
        <v>#REF!</v>
      </c>
      <c r="D179" s="194" t="e">
        <f>#REF!</f>
        <v>#REF!</v>
      </c>
      <c r="E179" s="194" t="e">
        <f>#REF!</f>
        <v>#REF!</v>
      </c>
      <c r="F179" s="194"/>
      <c r="G179" s="194"/>
      <c r="H179" s="194"/>
      <c r="I179" s="194"/>
      <c r="J179" s="194"/>
      <c r="K179" s="194"/>
      <c r="L179" s="194"/>
      <c r="M179" s="194"/>
      <c r="N179" s="194"/>
      <c r="O179" s="194"/>
      <c r="P179" s="194"/>
      <c r="Q179" s="194"/>
      <c r="R179" s="194"/>
      <c r="S179" s="194"/>
      <c r="T179" s="194"/>
      <c r="U179" s="194"/>
      <c r="V179" s="194"/>
      <c r="W179" s="194"/>
      <c r="X179" s="194"/>
      <c r="Y179" s="168" t="s">
        <v>288</v>
      </c>
      <c r="Z179" s="168" t="s">
        <v>288</v>
      </c>
      <c r="AA179" s="168" t="s">
        <v>288</v>
      </c>
      <c r="AB179" s="168" t="s">
        <v>288</v>
      </c>
      <c r="AC179" s="168" t="s">
        <v>288</v>
      </c>
      <c r="AD179" s="168" t="s">
        <v>288</v>
      </c>
      <c r="AE179" s="168" t="s">
        <v>288</v>
      </c>
      <c r="AF179" s="168" t="s">
        <v>288</v>
      </c>
      <c r="AG179" s="168" t="s">
        <v>288</v>
      </c>
    </row>
    <row r="180" spans="1:33" ht="21" customHeight="1" x14ac:dyDescent="0.25">
      <c r="B180" s="162"/>
      <c r="C180" s="568" t="e">
        <f>#REF!</f>
        <v>#REF!</v>
      </c>
      <c r="D180" s="194" t="e">
        <f>#REF!</f>
        <v>#REF!</v>
      </c>
      <c r="E180" s="194" t="e">
        <f>#REF!</f>
        <v>#REF!</v>
      </c>
      <c r="F180" s="194"/>
      <c r="G180" s="194"/>
      <c r="H180" s="194"/>
      <c r="I180" s="194"/>
      <c r="J180" s="194"/>
      <c r="K180" s="194"/>
      <c r="L180" s="194"/>
      <c r="M180" s="194"/>
      <c r="N180" s="194"/>
      <c r="O180" s="194"/>
      <c r="P180" s="194"/>
      <c r="Q180" s="194"/>
      <c r="R180" s="194"/>
      <c r="S180" s="194"/>
      <c r="T180" s="194"/>
      <c r="U180" s="194"/>
      <c r="V180" s="194"/>
      <c r="W180" s="194"/>
      <c r="X180" s="194"/>
      <c r="Y180" s="168" t="s">
        <v>288</v>
      </c>
      <c r="Z180" s="168" t="s">
        <v>288</v>
      </c>
      <c r="AA180" s="168" t="s">
        <v>288</v>
      </c>
      <c r="AB180" s="168" t="s">
        <v>288</v>
      </c>
      <c r="AC180" s="168" t="s">
        <v>288</v>
      </c>
      <c r="AD180" s="168" t="s">
        <v>288</v>
      </c>
      <c r="AE180" s="168" t="s">
        <v>288</v>
      </c>
      <c r="AF180" s="168" t="s">
        <v>288</v>
      </c>
      <c r="AG180" s="168" t="s">
        <v>288</v>
      </c>
    </row>
    <row r="181" spans="1:33" ht="21" customHeight="1" x14ac:dyDescent="0.25">
      <c r="A181" t="s">
        <v>0</v>
      </c>
      <c r="B181" s="162"/>
      <c r="C181" s="561" t="e">
        <f>#REF!</f>
        <v>#REF!</v>
      </c>
      <c r="D181" s="194" t="e">
        <f>#REF!</f>
        <v>#REF!</v>
      </c>
      <c r="E181" s="194" t="e">
        <f>#REF!</f>
        <v>#REF!</v>
      </c>
      <c r="F181" s="194"/>
      <c r="G181" s="194"/>
      <c r="H181" s="194"/>
      <c r="I181" s="194"/>
      <c r="J181" s="194"/>
      <c r="K181" s="194"/>
      <c r="L181" s="194"/>
      <c r="M181" s="194"/>
      <c r="N181" s="194"/>
      <c r="O181" s="194"/>
      <c r="P181" s="194"/>
      <c r="Q181" s="194"/>
      <c r="R181" s="194"/>
      <c r="S181" s="194"/>
      <c r="T181" s="194"/>
      <c r="U181" s="194"/>
      <c r="V181" s="194"/>
      <c r="W181" s="194"/>
      <c r="X181" s="194"/>
      <c r="Y181" s="168" t="s">
        <v>288</v>
      </c>
      <c r="Z181" s="168" t="s">
        <v>288</v>
      </c>
      <c r="AA181" s="168" t="s">
        <v>288</v>
      </c>
      <c r="AB181" s="168" t="s">
        <v>288</v>
      </c>
      <c r="AC181" s="168" t="s">
        <v>288</v>
      </c>
      <c r="AD181" s="168" t="s">
        <v>288</v>
      </c>
      <c r="AE181" s="168" t="s">
        <v>288</v>
      </c>
      <c r="AF181" s="168" t="s">
        <v>288</v>
      </c>
      <c r="AG181" s="168" t="s">
        <v>288</v>
      </c>
    </row>
    <row r="182" spans="1:33" ht="21" customHeight="1" x14ac:dyDescent="0.25">
      <c r="B182" s="162"/>
      <c r="C182" s="561" t="e">
        <f>#REF!</f>
        <v>#REF!</v>
      </c>
      <c r="D182" s="194" t="e">
        <f>#REF!</f>
        <v>#REF!</v>
      </c>
      <c r="E182" s="194" t="e">
        <f>#REF!</f>
        <v>#REF!</v>
      </c>
      <c r="F182" s="194"/>
      <c r="G182" s="194"/>
      <c r="H182" s="194"/>
      <c r="I182" s="194"/>
      <c r="J182" s="194"/>
      <c r="K182" s="194"/>
      <c r="L182" s="194"/>
      <c r="M182" s="194"/>
      <c r="N182" s="194"/>
      <c r="O182" s="194"/>
      <c r="P182" s="194"/>
      <c r="Q182" s="194"/>
      <c r="R182" s="194"/>
      <c r="S182" s="194"/>
      <c r="T182" s="194"/>
      <c r="U182" s="194"/>
      <c r="V182" s="194"/>
      <c r="W182" s="194"/>
      <c r="X182" s="194"/>
      <c r="Y182" s="168" t="s">
        <v>288</v>
      </c>
      <c r="Z182" s="168" t="s">
        <v>288</v>
      </c>
      <c r="AA182" s="168" t="s">
        <v>288</v>
      </c>
      <c r="AB182" s="168" t="s">
        <v>288</v>
      </c>
      <c r="AC182" s="168" t="s">
        <v>288</v>
      </c>
      <c r="AD182" s="168" t="s">
        <v>288</v>
      </c>
      <c r="AE182" s="168" t="s">
        <v>288</v>
      </c>
      <c r="AF182" s="168" t="s">
        <v>288</v>
      </c>
      <c r="AG182" s="168" t="s">
        <v>288</v>
      </c>
    </row>
    <row r="183" spans="1:33" ht="21" customHeight="1" x14ac:dyDescent="0.25">
      <c r="B183" s="162"/>
      <c r="C183" s="561" t="e">
        <f>#REF!</f>
        <v>#REF!</v>
      </c>
      <c r="D183" s="194" t="e">
        <f>#REF!</f>
        <v>#REF!</v>
      </c>
      <c r="E183" s="194" t="e">
        <f>#REF!</f>
        <v>#REF!</v>
      </c>
      <c r="F183" s="194"/>
      <c r="G183" s="194"/>
      <c r="H183" s="194"/>
      <c r="I183" s="194"/>
      <c r="J183" s="194"/>
      <c r="K183" s="194"/>
      <c r="L183" s="194"/>
      <c r="M183" s="194"/>
      <c r="N183" s="194"/>
      <c r="O183" s="194"/>
      <c r="P183" s="194"/>
      <c r="Q183" s="194"/>
      <c r="R183" s="194"/>
      <c r="S183" s="194"/>
      <c r="T183" s="194"/>
      <c r="U183" s="194"/>
      <c r="V183" s="194"/>
      <c r="W183" s="194"/>
      <c r="X183" s="194"/>
      <c r="Y183" s="168" t="s">
        <v>288</v>
      </c>
      <c r="Z183" s="168" t="s">
        <v>288</v>
      </c>
      <c r="AA183" s="168" t="s">
        <v>288</v>
      </c>
      <c r="AB183" s="168" t="s">
        <v>288</v>
      </c>
      <c r="AC183" s="168" t="s">
        <v>288</v>
      </c>
      <c r="AD183" s="168" t="s">
        <v>288</v>
      </c>
      <c r="AE183" s="168" t="s">
        <v>288</v>
      </c>
      <c r="AF183" s="168" t="s">
        <v>288</v>
      </c>
      <c r="AG183" s="168" t="s">
        <v>288</v>
      </c>
    </row>
    <row r="184" spans="1:33" ht="21" customHeight="1" x14ac:dyDescent="0.25">
      <c r="B184" s="162"/>
      <c r="C184" s="561" t="e">
        <f>#REF!</f>
        <v>#REF!</v>
      </c>
      <c r="D184" s="194" t="e">
        <f>#REF!</f>
        <v>#REF!</v>
      </c>
      <c r="E184" s="194" t="e">
        <f>#REF!</f>
        <v>#REF!</v>
      </c>
      <c r="F184" s="194"/>
      <c r="G184" s="194"/>
      <c r="H184" s="194"/>
      <c r="I184" s="194"/>
      <c r="J184" s="194"/>
      <c r="K184" s="194"/>
      <c r="L184" s="194"/>
      <c r="M184" s="194"/>
      <c r="N184" s="194"/>
      <c r="O184" s="194"/>
      <c r="P184" s="194"/>
      <c r="Q184" s="194"/>
      <c r="R184" s="194"/>
      <c r="S184" s="194"/>
      <c r="T184" s="194"/>
      <c r="U184" s="194"/>
      <c r="V184" s="194"/>
      <c r="W184" s="194"/>
      <c r="X184" s="194"/>
      <c r="Y184" s="169"/>
      <c r="Z184" s="168" t="s">
        <v>288</v>
      </c>
      <c r="AA184" s="168" t="s">
        <v>288</v>
      </c>
      <c r="AB184" s="168" t="s">
        <v>288</v>
      </c>
      <c r="AC184" s="168" t="s">
        <v>288</v>
      </c>
      <c r="AD184" s="168" t="s">
        <v>288</v>
      </c>
      <c r="AE184" s="168" t="s">
        <v>288</v>
      </c>
      <c r="AF184" s="168" t="s">
        <v>288</v>
      </c>
      <c r="AG184" s="168" t="s">
        <v>288</v>
      </c>
    </row>
    <row r="185" spans="1:33" ht="21" customHeight="1" x14ac:dyDescent="0.25">
      <c r="B185" s="162"/>
      <c r="C185" s="565" t="e">
        <f>+#REF!</f>
        <v>#REF!</v>
      </c>
      <c r="D185" s="556" t="e">
        <f>+#REF!</f>
        <v>#REF!</v>
      </c>
      <c r="E185" s="110"/>
      <c r="F185" s="182"/>
      <c r="G185" s="182"/>
      <c r="H185" s="182"/>
      <c r="I185" s="182"/>
      <c r="J185" s="182"/>
      <c r="K185" s="182"/>
      <c r="L185" s="182"/>
      <c r="M185" s="182"/>
      <c r="N185" s="182"/>
      <c r="O185" s="182"/>
      <c r="P185" s="182"/>
      <c r="Q185" s="182"/>
      <c r="R185" s="182"/>
      <c r="S185" s="182"/>
      <c r="T185" s="182"/>
      <c r="U185" s="182"/>
      <c r="V185" s="182"/>
      <c r="W185" s="194"/>
      <c r="X185" s="197"/>
      <c r="Y185" s="169" t="s">
        <v>273</v>
      </c>
      <c r="Z185" s="168"/>
      <c r="AA185" s="168"/>
      <c r="AB185" s="168"/>
      <c r="AC185" s="168"/>
      <c r="AD185" s="168"/>
      <c r="AE185" s="168"/>
      <c r="AF185" s="168"/>
      <c r="AG185" s="168"/>
    </row>
    <row r="186" spans="1:33" x14ac:dyDescent="0.25">
      <c r="A186" s="162"/>
      <c r="B186" s="162"/>
      <c r="C186" s="558"/>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8" t="s">
        <v>288</v>
      </c>
      <c r="Z186" s="168" t="s">
        <v>288</v>
      </c>
      <c r="AA186" s="168" t="s">
        <v>288</v>
      </c>
      <c r="AB186" s="168" t="s">
        <v>288</v>
      </c>
      <c r="AC186" s="168" t="s">
        <v>288</v>
      </c>
      <c r="AD186" s="168" t="s">
        <v>288</v>
      </c>
      <c r="AE186" s="168" t="s">
        <v>288</v>
      </c>
      <c r="AF186" s="168" t="s">
        <v>288</v>
      </c>
      <c r="AG186" s="168" t="s">
        <v>288</v>
      </c>
    </row>
    <row r="187" spans="1:33" x14ac:dyDescent="0.25">
      <c r="B187" s="168" t="s">
        <v>288</v>
      </c>
      <c r="C187" s="566" t="s">
        <v>288</v>
      </c>
      <c r="D187" s="168" t="s">
        <v>288</v>
      </c>
      <c r="E187" s="168" t="s">
        <v>288</v>
      </c>
      <c r="F187" s="168" t="s">
        <v>288</v>
      </c>
      <c r="G187" s="168" t="s">
        <v>288</v>
      </c>
      <c r="H187" s="168" t="s">
        <v>288</v>
      </c>
      <c r="I187" s="168" t="s">
        <v>288</v>
      </c>
      <c r="J187" s="168" t="s">
        <v>288</v>
      </c>
      <c r="K187" s="168" t="s">
        <v>288</v>
      </c>
      <c r="L187" s="168" t="s">
        <v>288</v>
      </c>
      <c r="M187" s="168" t="s">
        <v>288</v>
      </c>
      <c r="N187" s="168" t="s">
        <v>288</v>
      </c>
      <c r="O187" s="168" t="s">
        <v>288</v>
      </c>
      <c r="P187" s="168" t="s">
        <v>288</v>
      </c>
      <c r="Q187" s="168" t="s">
        <v>288</v>
      </c>
      <c r="R187" s="168" t="s">
        <v>288</v>
      </c>
      <c r="S187" s="168" t="s">
        <v>288</v>
      </c>
      <c r="T187" s="168" t="s">
        <v>288</v>
      </c>
      <c r="U187" s="168" t="s">
        <v>288</v>
      </c>
      <c r="V187" s="168" t="s">
        <v>288</v>
      </c>
      <c r="W187" s="168" t="s">
        <v>288</v>
      </c>
      <c r="X187" s="168" t="s">
        <v>288</v>
      </c>
      <c r="Y187" s="168" t="s">
        <v>288</v>
      </c>
      <c r="Z187" s="168" t="s">
        <v>288</v>
      </c>
      <c r="AA187" s="168" t="s">
        <v>288</v>
      </c>
      <c r="AB187" s="168" t="s">
        <v>288</v>
      </c>
      <c r="AC187" s="168" t="s">
        <v>288</v>
      </c>
      <c r="AD187" s="168" t="s">
        <v>288</v>
      </c>
      <c r="AE187" s="168" t="s">
        <v>288</v>
      </c>
      <c r="AF187" s="168" t="s">
        <v>288</v>
      </c>
      <c r="AG187" s="168" t="s">
        <v>288</v>
      </c>
    </row>
    <row r="188" spans="1:33" x14ac:dyDescent="0.25">
      <c r="B188" s="168" t="s">
        <v>288</v>
      </c>
      <c r="C188" s="566" t="s">
        <v>288</v>
      </c>
      <c r="D188" s="168" t="s">
        <v>288</v>
      </c>
      <c r="E188" s="168" t="s">
        <v>288</v>
      </c>
      <c r="F188" s="168" t="s">
        <v>288</v>
      </c>
      <c r="G188" s="168" t="s">
        <v>288</v>
      </c>
      <c r="H188" s="168" t="s">
        <v>288</v>
      </c>
      <c r="I188" s="168" t="s">
        <v>288</v>
      </c>
      <c r="J188" s="168" t="s">
        <v>288</v>
      </c>
      <c r="K188" s="168" t="s">
        <v>288</v>
      </c>
      <c r="L188" s="168" t="s">
        <v>288</v>
      </c>
      <c r="M188" s="168" t="s">
        <v>288</v>
      </c>
      <c r="N188" s="168" t="s">
        <v>288</v>
      </c>
      <c r="O188" s="168" t="s">
        <v>288</v>
      </c>
      <c r="P188" s="168" t="s">
        <v>288</v>
      </c>
      <c r="Q188" s="168" t="s">
        <v>288</v>
      </c>
      <c r="R188" s="168" t="s">
        <v>288</v>
      </c>
      <c r="S188" s="168" t="s">
        <v>288</v>
      </c>
      <c r="T188" s="168" t="s">
        <v>288</v>
      </c>
      <c r="U188" s="168" t="s">
        <v>288</v>
      </c>
      <c r="V188" s="168" t="s">
        <v>288</v>
      </c>
      <c r="W188" s="168" t="s">
        <v>288</v>
      </c>
      <c r="X188" s="168" t="s">
        <v>288</v>
      </c>
      <c r="Y188" s="168" t="s">
        <v>288</v>
      </c>
      <c r="Z188" s="168" t="s">
        <v>288</v>
      </c>
      <c r="AA188" s="168" t="s">
        <v>288</v>
      </c>
      <c r="AB188" s="168" t="s">
        <v>288</v>
      </c>
      <c r="AC188" s="168" t="s">
        <v>288</v>
      </c>
      <c r="AD188" s="168" t="s">
        <v>288</v>
      </c>
      <c r="AE188" s="168" t="s">
        <v>288</v>
      </c>
      <c r="AF188" s="168" t="s">
        <v>288</v>
      </c>
      <c r="AG188" s="168" t="s">
        <v>288</v>
      </c>
    </row>
    <row r="189" spans="1:33" x14ac:dyDescent="0.25">
      <c r="B189" s="168" t="s">
        <v>288</v>
      </c>
      <c r="C189" s="566" t="s">
        <v>288</v>
      </c>
      <c r="D189" s="168" t="s">
        <v>288</v>
      </c>
      <c r="E189" s="168" t="s">
        <v>288</v>
      </c>
      <c r="F189" s="168" t="s">
        <v>288</v>
      </c>
      <c r="G189" s="168" t="s">
        <v>288</v>
      </c>
      <c r="H189" s="168" t="s">
        <v>288</v>
      </c>
      <c r="I189" s="168" t="s">
        <v>288</v>
      </c>
      <c r="J189" s="168" t="s">
        <v>288</v>
      </c>
      <c r="K189" s="168" t="s">
        <v>288</v>
      </c>
      <c r="L189" s="168" t="s">
        <v>288</v>
      </c>
      <c r="M189" s="168" t="s">
        <v>288</v>
      </c>
      <c r="N189" s="168" t="s">
        <v>288</v>
      </c>
      <c r="O189" s="168" t="s">
        <v>288</v>
      </c>
      <c r="P189" s="168" t="s">
        <v>288</v>
      </c>
      <c r="Q189" s="168" t="s">
        <v>288</v>
      </c>
      <c r="R189" s="168" t="s">
        <v>288</v>
      </c>
      <c r="S189" s="168" t="s">
        <v>288</v>
      </c>
      <c r="T189" s="168" t="s">
        <v>288</v>
      </c>
      <c r="U189" s="168" t="s">
        <v>288</v>
      </c>
      <c r="V189" s="168" t="s">
        <v>288</v>
      </c>
      <c r="W189" s="168" t="s">
        <v>288</v>
      </c>
      <c r="X189" s="168" t="s">
        <v>288</v>
      </c>
      <c r="Y189" s="168" t="s">
        <v>288</v>
      </c>
      <c r="Z189" s="168" t="s">
        <v>288</v>
      </c>
      <c r="AA189" s="168" t="s">
        <v>288</v>
      </c>
      <c r="AB189" s="168" t="s">
        <v>288</v>
      </c>
      <c r="AC189" s="168" t="s">
        <v>288</v>
      </c>
      <c r="AD189" s="168" t="s">
        <v>288</v>
      </c>
      <c r="AE189" s="168" t="s">
        <v>288</v>
      </c>
      <c r="AF189" s="168" t="s">
        <v>288</v>
      </c>
      <c r="AG189" s="168" t="s">
        <v>288</v>
      </c>
    </row>
    <row r="190" spans="1:33" x14ac:dyDescent="0.25">
      <c r="B190" s="168" t="s">
        <v>288</v>
      </c>
      <c r="C190" s="566" t="s">
        <v>288</v>
      </c>
      <c r="D190" s="168" t="s">
        <v>288</v>
      </c>
      <c r="E190" s="168" t="s">
        <v>288</v>
      </c>
      <c r="F190" s="168" t="s">
        <v>288</v>
      </c>
      <c r="G190" s="168" t="s">
        <v>288</v>
      </c>
      <c r="H190" s="168" t="s">
        <v>288</v>
      </c>
      <c r="I190" s="168" t="s">
        <v>288</v>
      </c>
      <c r="J190" s="168" t="s">
        <v>288</v>
      </c>
      <c r="K190" s="168" t="s">
        <v>288</v>
      </c>
      <c r="L190" s="168" t="s">
        <v>288</v>
      </c>
      <c r="M190" s="168" t="s">
        <v>288</v>
      </c>
      <c r="N190" s="168" t="s">
        <v>288</v>
      </c>
      <c r="O190" s="168" t="s">
        <v>288</v>
      </c>
      <c r="P190" s="168" t="s">
        <v>288</v>
      </c>
      <c r="Q190" s="168" t="s">
        <v>288</v>
      </c>
      <c r="R190" s="168" t="s">
        <v>288</v>
      </c>
      <c r="S190" s="168" t="s">
        <v>288</v>
      </c>
      <c r="T190" s="168" t="s">
        <v>288</v>
      </c>
      <c r="U190" s="168" t="s">
        <v>288</v>
      </c>
      <c r="V190" s="168" t="s">
        <v>288</v>
      </c>
      <c r="W190" s="168" t="s">
        <v>288</v>
      </c>
      <c r="X190" s="168" t="s">
        <v>288</v>
      </c>
      <c r="Y190" s="168" t="s">
        <v>288</v>
      </c>
      <c r="Z190" s="168" t="s">
        <v>288</v>
      </c>
      <c r="AA190" s="168" t="s">
        <v>288</v>
      </c>
      <c r="AB190" s="168" t="s">
        <v>288</v>
      </c>
      <c r="AC190" s="168" t="s">
        <v>288</v>
      </c>
      <c r="AD190" s="168" t="s">
        <v>288</v>
      </c>
      <c r="AE190" s="168" t="s">
        <v>288</v>
      </c>
      <c r="AF190" s="168" t="s">
        <v>288</v>
      </c>
      <c r="AG190" s="168" t="s">
        <v>288</v>
      </c>
    </row>
    <row r="191" spans="1:33" x14ac:dyDescent="0.25">
      <c r="B191" s="168" t="s">
        <v>288</v>
      </c>
      <c r="C191" s="566" t="s">
        <v>288</v>
      </c>
      <c r="D191" s="168" t="s">
        <v>288</v>
      </c>
      <c r="E191" s="168" t="s">
        <v>288</v>
      </c>
      <c r="F191" s="168" t="s">
        <v>288</v>
      </c>
      <c r="G191" s="168" t="s">
        <v>288</v>
      </c>
      <c r="H191" s="168" t="s">
        <v>288</v>
      </c>
      <c r="I191" s="168" t="s">
        <v>288</v>
      </c>
      <c r="J191" s="168" t="s">
        <v>288</v>
      </c>
      <c r="K191" s="168" t="s">
        <v>288</v>
      </c>
      <c r="L191" s="168" t="s">
        <v>288</v>
      </c>
      <c r="M191" s="168" t="s">
        <v>288</v>
      </c>
      <c r="N191" s="168" t="s">
        <v>288</v>
      </c>
      <c r="O191" s="168" t="s">
        <v>288</v>
      </c>
      <c r="P191" s="168" t="s">
        <v>288</v>
      </c>
      <c r="Q191" s="168" t="s">
        <v>288</v>
      </c>
      <c r="R191" s="168" t="s">
        <v>288</v>
      </c>
      <c r="S191" s="168" t="s">
        <v>288</v>
      </c>
      <c r="T191" s="168" t="s">
        <v>288</v>
      </c>
      <c r="U191" s="168" t="s">
        <v>288</v>
      </c>
      <c r="V191" s="168" t="s">
        <v>288</v>
      </c>
      <c r="W191" s="168" t="s">
        <v>288</v>
      </c>
      <c r="X191" s="168" t="s">
        <v>288</v>
      </c>
      <c r="Y191" s="168" t="s">
        <v>288</v>
      </c>
      <c r="Z191" s="168" t="s">
        <v>288</v>
      </c>
      <c r="AA191" s="168" t="s">
        <v>288</v>
      </c>
      <c r="AB191" s="168" t="s">
        <v>288</v>
      </c>
      <c r="AC191" s="168" t="s">
        <v>288</v>
      </c>
      <c r="AD191" s="168" t="s">
        <v>288</v>
      </c>
      <c r="AE191" s="168" t="s">
        <v>288</v>
      </c>
      <c r="AF191" s="168" t="s">
        <v>288</v>
      </c>
      <c r="AG191" s="168" t="s">
        <v>288</v>
      </c>
    </row>
    <row r="192" spans="1:33" x14ac:dyDescent="0.25">
      <c r="B192" s="168" t="s">
        <v>288</v>
      </c>
      <c r="C192" s="566" t="s">
        <v>288</v>
      </c>
      <c r="D192" s="168" t="s">
        <v>288</v>
      </c>
      <c r="E192" s="168" t="s">
        <v>288</v>
      </c>
      <c r="F192" s="168" t="s">
        <v>288</v>
      </c>
      <c r="G192" s="168" t="s">
        <v>288</v>
      </c>
      <c r="H192" s="168" t="s">
        <v>288</v>
      </c>
      <c r="I192" s="168" t="s">
        <v>288</v>
      </c>
      <c r="J192" s="168" t="s">
        <v>288</v>
      </c>
      <c r="K192" s="168" t="s">
        <v>288</v>
      </c>
      <c r="L192" s="168" t="s">
        <v>288</v>
      </c>
      <c r="M192" s="168" t="s">
        <v>288</v>
      </c>
      <c r="N192" s="168" t="s">
        <v>288</v>
      </c>
      <c r="O192" s="168" t="s">
        <v>288</v>
      </c>
      <c r="P192" s="168" t="s">
        <v>288</v>
      </c>
      <c r="Q192" s="168" t="s">
        <v>288</v>
      </c>
      <c r="R192" s="168" t="s">
        <v>288</v>
      </c>
      <c r="S192" s="168" t="s">
        <v>288</v>
      </c>
      <c r="T192" s="168" t="s">
        <v>288</v>
      </c>
      <c r="U192" s="168" t="s">
        <v>288</v>
      </c>
      <c r="V192" s="168" t="s">
        <v>288</v>
      </c>
      <c r="W192" s="168" t="s">
        <v>288</v>
      </c>
      <c r="X192" s="168" t="s">
        <v>288</v>
      </c>
      <c r="Y192" s="168" t="s">
        <v>288</v>
      </c>
      <c r="Z192" s="168" t="s">
        <v>288</v>
      </c>
      <c r="AA192" s="168" t="s">
        <v>288</v>
      </c>
      <c r="AB192" s="168" t="s">
        <v>288</v>
      </c>
      <c r="AC192" s="168" t="s">
        <v>288</v>
      </c>
      <c r="AD192" s="168" t="s">
        <v>288</v>
      </c>
      <c r="AE192" s="168" t="s">
        <v>288</v>
      </c>
      <c r="AF192" s="168" t="s">
        <v>288</v>
      </c>
      <c r="AG192" s="168" t="s">
        <v>288</v>
      </c>
    </row>
    <row r="193" spans="2:33" x14ac:dyDescent="0.25">
      <c r="B193" s="168" t="s">
        <v>288</v>
      </c>
      <c r="C193" s="566" t="s">
        <v>288</v>
      </c>
      <c r="D193" s="168" t="s">
        <v>288</v>
      </c>
      <c r="E193" s="168" t="s">
        <v>288</v>
      </c>
      <c r="F193" s="168" t="s">
        <v>288</v>
      </c>
      <c r="G193" s="168" t="s">
        <v>288</v>
      </c>
      <c r="H193" s="168" t="s">
        <v>288</v>
      </c>
      <c r="I193" s="168" t="s">
        <v>288</v>
      </c>
      <c r="J193" s="168" t="s">
        <v>288</v>
      </c>
      <c r="K193" s="168" t="s">
        <v>288</v>
      </c>
      <c r="L193" s="168" t="s">
        <v>288</v>
      </c>
      <c r="M193" s="168" t="s">
        <v>288</v>
      </c>
      <c r="N193" s="168" t="s">
        <v>288</v>
      </c>
      <c r="O193" s="168" t="s">
        <v>288</v>
      </c>
      <c r="P193" s="168" t="s">
        <v>288</v>
      </c>
      <c r="Q193" s="168" t="s">
        <v>288</v>
      </c>
      <c r="R193" s="168" t="s">
        <v>288</v>
      </c>
      <c r="S193" s="168" t="s">
        <v>288</v>
      </c>
      <c r="T193" s="168" t="s">
        <v>288</v>
      </c>
      <c r="U193" s="168" t="s">
        <v>288</v>
      </c>
      <c r="V193" s="168" t="s">
        <v>288</v>
      </c>
      <c r="W193" s="168" t="s">
        <v>288</v>
      </c>
      <c r="X193" s="168" t="s">
        <v>288</v>
      </c>
      <c r="Y193" s="168" t="s">
        <v>288</v>
      </c>
      <c r="Z193" s="168" t="s">
        <v>288</v>
      </c>
      <c r="AA193" s="168" t="s">
        <v>288</v>
      </c>
      <c r="AB193" s="168" t="s">
        <v>288</v>
      </c>
      <c r="AC193" s="168" t="s">
        <v>288</v>
      </c>
      <c r="AD193" s="168" t="s">
        <v>288</v>
      </c>
      <c r="AE193" s="168" t="s">
        <v>288</v>
      </c>
      <c r="AF193" s="168" t="s">
        <v>288</v>
      </c>
      <c r="AG193" s="168" t="s">
        <v>288</v>
      </c>
    </row>
    <row r="194" spans="2:33" x14ac:dyDescent="0.25">
      <c r="B194" s="168" t="s">
        <v>288</v>
      </c>
      <c r="C194" s="566" t="s">
        <v>288</v>
      </c>
      <c r="D194" s="168" t="s">
        <v>288</v>
      </c>
      <c r="E194" s="168" t="s">
        <v>288</v>
      </c>
      <c r="F194" s="168" t="s">
        <v>288</v>
      </c>
      <c r="G194" s="168" t="s">
        <v>288</v>
      </c>
      <c r="H194" s="168" t="s">
        <v>288</v>
      </c>
      <c r="I194" s="168" t="s">
        <v>288</v>
      </c>
      <c r="J194" s="168" t="s">
        <v>288</v>
      </c>
      <c r="K194" s="168" t="s">
        <v>288</v>
      </c>
      <c r="L194" s="168" t="s">
        <v>288</v>
      </c>
      <c r="M194" s="168" t="s">
        <v>288</v>
      </c>
      <c r="N194" s="168" t="s">
        <v>288</v>
      </c>
      <c r="O194" s="168" t="s">
        <v>288</v>
      </c>
      <c r="P194" s="168" t="s">
        <v>288</v>
      </c>
      <c r="Q194" s="168" t="s">
        <v>288</v>
      </c>
      <c r="R194" s="168" t="s">
        <v>288</v>
      </c>
      <c r="S194" s="168" t="s">
        <v>288</v>
      </c>
      <c r="T194" s="168" t="s">
        <v>288</v>
      </c>
      <c r="U194" s="168" t="s">
        <v>288</v>
      </c>
      <c r="V194" s="168" t="s">
        <v>288</v>
      </c>
      <c r="W194" s="168" t="s">
        <v>288</v>
      </c>
      <c r="X194" s="168" t="s">
        <v>288</v>
      </c>
      <c r="Y194" s="168" t="s">
        <v>288</v>
      </c>
      <c r="Z194" s="168" t="s">
        <v>288</v>
      </c>
      <c r="AA194" s="168" t="s">
        <v>288</v>
      </c>
      <c r="AB194" s="168" t="s">
        <v>288</v>
      </c>
      <c r="AC194" s="168" t="s">
        <v>288</v>
      </c>
      <c r="AD194" s="168" t="s">
        <v>288</v>
      </c>
      <c r="AE194" s="168" t="s">
        <v>288</v>
      </c>
      <c r="AF194" s="168" t="s">
        <v>288</v>
      </c>
      <c r="AG194" s="168" t="s">
        <v>288</v>
      </c>
    </row>
    <row r="195" spans="2:33" x14ac:dyDescent="0.25">
      <c r="B195" s="168" t="s">
        <v>288</v>
      </c>
      <c r="C195" s="566" t="s">
        <v>288</v>
      </c>
      <c r="D195" s="168" t="s">
        <v>288</v>
      </c>
      <c r="E195" s="168" t="s">
        <v>288</v>
      </c>
      <c r="F195" s="168" t="s">
        <v>288</v>
      </c>
      <c r="G195" s="168" t="s">
        <v>288</v>
      </c>
      <c r="H195" s="168" t="s">
        <v>288</v>
      </c>
      <c r="I195" s="168" t="s">
        <v>288</v>
      </c>
      <c r="J195" s="168" t="s">
        <v>288</v>
      </c>
      <c r="K195" s="168" t="s">
        <v>288</v>
      </c>
      <c r="L195" s="168" t="s">
        <v>288</v>
      </c>
      <c r="M195" s="168" t="s">
        <v>288</v>
      </c>
      <c r="N195" s="168" t="s">
        <v>288</v>
      </c>
      <c r="O195" s="168" t="s">
        <v>288</v>
      </c>
      <c r="P195" s="168" t="s">
        <v>288</v>
      </c>
      <c r="Q195" s="168" t="s">
        <v>288</v>
      </c>
      <c r="R195" s="168" t="s">
        <v>288</v>
      </c>
      <c r="S195" s="168" t="s">
        <v>288</v>
      </c>
      <c r="T195" s="168" t="s">
        <v>288</v>
      </c>
      <c r="U195" s="168" t="s">
        <v>288</v>
      </c>
      <c r="V195" s="168" t="s">
        <v>288</v>
      </c>
      <c r="W195" s="168" t="s">
        <v>288</v>
      </c>
      <c r="X195" s="168" t="s">
        <v>288</v>
      </c>
      <c r="Y195" s="168" t="s">
        <v>288</v>
      </c>
      <c r="Z195" s="168" t="s">
        <v>288</v>
      </c>
      <c r="AA195" s="168" t="s">
        <v>288</v>
      </c>
      <c r="AB195" s="168" t="s">
        <v>288</v>
      </c>
      <c r="AC195" s="168" t="s">
        <v>288</v>
      </c>
      <c r="AD195" s="168" t="s">
        <v>288</v>
      </c>
      <c r="AE195" s="168" t="s">
        <v>288</v>
      </c>
      <c r="AF195" s="168" t="s">
        <v>288</v>
      </c>
      <c r="AG195" s="168" t="s">
        <v>288</v>
      </c>
    </row>
    <row r="196" spans="2:33" x14ac:dyDescent="0.25">
      <c r="B196" s="168" t="s">
        <v>288</v>
      </c>
      <c r="C196" s="566" t="s">
        <v>288</v>
      </c>
      <c r="D196" s="168" t="s">
        <v>288</v>
      </c>
      <c r="E196" s="168" t="s">
        <v>288</v>
      </c>
      <c r="F196" s="168" t="s">
        <v>288</v>
      </c>
      <c r="G196" s="168" t="s">
        <v>288</v>
      </c>
      <c r="H196" s="168" t="s">
        <v>288</v>
      </c>
      <c r="I196" s="168" t="s">
        <v>288</v>
      </c>
      <c r="J196" s="168" t="s">
        <v>288</v>
      </c>
      <c r="K196" s="168" t="s">
        <v>288</v>
      </c>
      <c r="L196" s="168" t="s">
        <v>288</v>
      </c>
      <c r="M196" s="168" t="s">
        <v>288</v>
      </c>
      <c r="N196" s="168" t="s">
        <v>288</v>
      </c>
      <c r="O196" s="168" t="s">
        <v>288</v>
      </c>
      <c r="P196" s="168" t="s">
        <v>288</v>
      </c>
      <c r="Q196" s="168" t="s">
        <v>288</v>
      </c>
      <c r="R196" s="168" t="s">
        <v>288</v>
      </c>
      <c r="S196" s="168" t="s">
        <v>288</v>
      </c>
      <c r="T196" s="168" t="s">
        <v>288</v>
      </c>
      <c r="U196" s="168" t="s">
        <v>288</v>
      </c>
      <c r="V196" s="168" t="s">
        <v>288</v>
      </c>
      <c r="W196" s="168" t="s">
        <v>288</v>
      </c>
      <c r="X196" s="168" t="s">
        <v>288</v>
      </c>
      <c r="Y196" s="168" t="s">
        <v>288</v>
      </c>
      <c r="Z196" s="168" t="s">
        <v>288</v>
      </c>
      <c r="AA196" s="168" t="s">
        <v>288</v>
      </c>
      <c r="AB196" s="168" t="s">
        <v>288</v>
      </c>
      <c r="AC196" s="168" t="s">
        <v>288</v>
      </c>
      <c r="AD196" s="168" t="s">
        <v>288</v>
      </c>
      <c r="AE196" s="168" t="s">
        <v>288</v>
      </c>
      <c r="AF196" s="168" t="s">
        <v>288</v>
      </c>
      <c r="AG196" s="168" t="s">
        <v>288</v>
      </c>
    </row>
    <row r="197" spans="2:33" x14ac:dyDescent="0.25">
      <c r="B197" s="168" t="s">
        <v>288</v>
      </c>
      <c r="C197" s="566" t="s">
        <v>288</v>
      </c>
      <c r="D197" s="168" t="s">
        <v>288</v>
      </c>
      <c r="E197" s="168" t="s">
        <v>288</v>
      </c>
      <c r="F197" s="168" t="s">
        <v>288</v>
      </c>
      <c r="G197" s="168" t="s">
        <v>288</v>
      </c>
      <c r="H197" s="168" t="s">
        <v>288</v>
      </c>
      <c r="I197" s="168" t="s">
        <v>288</v>
      </c>
      <c r="J197" s="168" t="s">
        <v>288</v>
      </c>
      <c r="K197" s="168" t="s">
        <v>288</v>
      </c>
      <c r="L197" s="168" t="s">
        <v>288</v>
      </c>
      <c r="M197" s="168" t="s">
        <v>288</v>
      </c>
      <c r="N197" s="168" t="s">
        <v>288</v>
      </c>
      <c r="O197" s="168" t="s">
        <v>288</v>
      </c>
      <c r="P197" s="168" t="s">
        <v>288</v>
      </c>
      <c r="Q197" s="168" t="s">
        <v>288</v>
      </c>
      <c r="R197" s="168" t="s">
        <v>288</v>
      </c>
      <c r="S197" s="168" t="s">
        <v>288</v>
      </c>
      <c r="T197" s="168" t="s">
        <v>288</v>
      </c>
      <c r="U197" s="168" t="s">
        <v>288</v>
      </c>
      <c r="V197" s="168" t="s">
        <v>288</v>
      </c>
      <c r="W197" s="168" t="s">
        <v>288</v>
      </c>
      <c r="X197" s="168" t="s">
        <v>288</v>
      </c>
      <c r="Y197" s="168" t="s">
        <v>288</v>
      </c>
      <c r="Z197" s="168" t="s">
        <v>288</v>
      </c>
      <c r="AA197" s="168" t="s">
        <v>288</v>
      </c>
      <c r="AB197" s="168" t="s">
        <v>288</v>
      </c>
      <c r="AC197" s="168" t="s">
        <v>288</v>
      </c>
      <c r="AD197" s="168" t="s">
        <v>288</v>
      </c>
      <c r="AE197" s="168" t="s">
        <v>288</v>
      </c>
      <c r="AF197" s="168" t="s">
        <v>288</v>
      </c>
      <c r="AG197" s="168" t="s">
        <v>288</v>
      </c>
    </row>
    <row r="198" spans="2:33" x14ac:dyDescent="0.25">
      <c r="B198" s="168" t="s">
        <v>288</v>
      </c>
      <c r="C198" s="566" t="s">
        <v>288</v>
      </c>
      <c r="D198" s="168" t="s">
        <v>288</v>
      </c>
      <c r="E198" s="168" t="s">
        <v>288</v>
      </c>
      <c r="F198" s="168" t="s">
        <v>288</v>
      </c>
      <c r="G198" s="168" t="s">
        <v>288</v>
      </c>
      <c r="H198" s="168" t="s">
        <v>288</v>
      </c>
      <c r="I198" s="168" t="s">
        <v>288</v>
      </c>
      <c r="J198" s="168" t="s">
        <v>288</v>
      </c>
      <c r="K198" s="168" t="s">
        <v>288</v>
      </c>
      <c r="L198" s="168" t="s">
        <v>288</v>
      </c>
      <c r="M198" s="168" t="s">
        <v>288</v>
      </c>
      <c r="N198" s="168" t="s">
        <v>288</v>
      </c>
      <c r="O198" s="168" t="s">
        <v>288</v>
      </c>
      <c r="P198" s="168" t="s">
        <v>288</v>
      </c>
      <c r="Q198" s="168" t="s">
        <v>288</v>
      </c>
      <c r="R198" s="168" t="s">
        <v>288</v>
      </c>
      <c r="S198" s="168" t="s">
        <v>288</v>
      </c>
      <c r="T198" s="168" t="s">
        <v>288</v>
      </c>
      <c r="U198" s="168" t="s">
        <v>288</v>
      </c>
      <c r="V198" s="168" t="s">
        <v>288</v>
      </c>
      <c r="W198" s="168" t="s">
        <v>288</v>
      </c>
      <c r="X198" s="168" t="s">
        <v>288</v>
      </c>
      <c r="Y198" s="168" t="s">
        <v>288</v>
      </c>
      <c r="Z198" s="168" t="s">
        <v>288</v>
      </c>
      <c r="AA198" s="168" t="s">
        <v>288</v>
      </c>
      <c r="AB198" s="168" t="s">
        <v>288</v>
      </c>
      <c r="AC198" s="168" t="s">
        <v>288</v>
      </c>
      <c r="AD198" s="168" t="s">
        <v>288</v>
      </c>
      <c r="AE198" s="168" t="s">
        <v>288</v>
      </c>
      <c r="AF198" s="168" t="s">
        <v>288</v>
      </c>
      <c r="AG198" s="168" t="s">
        <v>288</v>
      </c>
    </row>
    <row r="199" spans="2:33" x14ac:dyDescent="0.25">
      <c r="B199" s="168" t="s">
        <v>288</v>
      </c>
      <c r="C199" s="566" t="s">
        <v>288</v>
      </c>
      <c r="D199" s="168" t="s">
        <v>288</v>
      </c>
      <c r="E199" s="168" t="s">
        <v>288</v>
      </c>
      <c r="F199" s="168" t="s">
        <v>288</v>
      </c>
      <c r="G199" s="168" t="s">
        <v>288</v>
      </c>
      <c r="H199" s="168" t="s">
        <v>288</v>
      </c>
      <c r="I199" s="168" t="s">
        <v>288</v>
      </c>
      <c r="J199" s="168" t="s">
        <v>288</v>
      </c>
      <c r="K199" s="168" t="s">
        <v>288</v>
      </c>
      <c r="L199" s="168" t="s">
        <v>288</v>
      </c>
      <c r="M199" s="168" t="s">
        <v>288</v>
      </c>
      <c r="N199" s="168" t="s">
        <v>288</v>
      </c>
      <c r="O199" s="168" t="s">
        <v>288</v>
      </c>
      <c r="P199" s="168" t="s">
        <v>288</v>
      </c>
      <c r="Q199" s="168" t="s">
        <v>288</v>
      </c>
      <c r="R199" s="168" t="s">
        <v>288</v>
      </c>
      <c r="S199" s="168" t="s">
        <v>288</v>
      </c>
      <c r="T199" s="168" t="s">
        <v>288</v>
      </c>
      <c r="U199" s="168" t="s">
        <v>288</v>
      </c>
      <c r="V199" s="168" t="s">
        <v>288</v>
      </c>
      <c r="W199" s="168" t="s">
        <v>288</v>
      </c>
      <c r="X199" s="168" t="s">
        <v>288</v>
      </c>
      <c r="Y199" s="168" t="s">
        <v>288</v>
      </c>
      <c r="Z199" s="168" t="s">
        <v>288</v>
      </c>
      <c r="AA199" s="168" t="s">
        <v>288</v>
      </c>
      <c r="AB199" s="168" t="s">
        <v>288</v>
      </c>
      <c r="AC199" s="168" t="s">
        <v>288</v>
      </c>
      <c r="AD199" s="168" t="s">
        <v>288</v>
      </c>
      <c r="AE199" s="168" t="s">
        <v>288</v>
      </c>
      <c r="AF199" s="168" t="s">
        <v>288</v>
      </c>
      <c r="AG199" s="168" t="s">
        <v>288</v>
      </c>
    </row>
    <row r="200" spans="2:33" x14ac:dyDescent="0.25">
      <c r="B200" s="168" t="s">
        <v>288</v>
      </c>
      <c r="C200" s="566" t="s">
        <v>288</v>
      </c>
      <c r="D200" s="168" t="s">
        <v>288</v>
      </c>
      <c r="E200" s="168" t="s">
        <v>288</v>
      </c>
      <c r="F200" s="168" t="s">
        <v>288</v>
      </c>
      <c r="G200" s="168" t="s">
        <v>288</v>
      </c>
      <c r="H200" s="168" t="s">
        <v>288</v>
      </c>
      <c r="I200" s="168" t="s">
        <v>288</v>
      </c>
      <c r="J200" s="168" t="s">
        <v>288</v>
      </c>
      <c r="K200" s="168" t="s">
        <v>288</v>
      </c>
      <c r="L200" s="168" t="s">
        <v>288</v>
      </c>
      <c r="M200" s="168" t="s">
        <v>288</v>
      </c>
      <c r="N200" s="168" t="s">
        <v>288</v>
      </c>
      <c r="O200" s="168" t="s">
        <v>288</v>
      </c>
      <c r="P200" s="168" t="s">
        <v>288</v>
      </c>
      <c r="Q200" s="168" t="s">
        <v>288</v>
      </c>
      <c r="R200" s="168" t="s">
        <v>288</v>
      </c>
      <c r="S200" s="168" t="s">
        <v>288</v>
      </c>
      <c r="T200" s="168" t="s">
        <v>288</v>
      </c>
      <c r="U200" s="168" t="s">
        <v>288</v>
      </c>
      <c r="V200" s="168" t="s">
        <v>288</v>
      </c>
      <c r="W200" s="168" t="s">
        <v>288</v>
      </c>
      <c r="X200" s="168" t="s">
        <v>288</v>
      </c>
      <c r="Y200" s="168" t="s">
        <v>288</v>
      </c>
      <c r="Z200" s="168" t="s">
        <v>288</v>
      </c>
      <c r="AA200" s="168" t="s">
        <v>288</v>
      </c>
      <c r="AB200" s="168" t="s">
        <v>288</v>
      </c>
      <c r="AC200" s="168" t="s">
        <v>288</v>
      </c>
      <c r="AD200" s="168" t="s">
        <v>288</v>
      </c>
      <c r="AE200" s="168" t="s">
        <v>288</v>
      </c>
      <c r="AF200" s="168" t="s">
        <v>288</v>
      </c>
      <c r="AG200" s="168" t="s">
        <v>288</v>
      </c>
    </row>
  </sheetData>
  <sheetProtection algorithmName="SHA-512" hashValue="vXsMCqbfV41GLY41piGHeqFX+XDvaBf0dVJ/kTyD8sGF1kDfX8KtuVGuvqkTXLFnnkEhBk8OaSBZv3rabSnc3Q==" saltValue="ffWEef8uiiGOETSjgMhLwg==" spinCount="100000" sheet="1" objects="1" scenarios="1"/>
  <customSheetViews>
    <customSheetView guid="{BDC8AE3F-6C52-4013-8B34-4743A4E33792}" hiddenColumns="1" state="hidden" topLeftCell="B1">
      <pageMargins left="0.7" right="0.7" top="0.75" bottom="0.75" header="0.3" footer="0.3"/>
      <pageSetup orientation="portrait" r:id="rId1"/>
    </customSheetView>
    <customSheetView guid="{DFDD0A5F-1CD5-4B59-83C1-73FEE1AC7815}" hiddenColumns="1" state="hidden" topLeftCell="B1">
      <pageMargins left="0.7" right="0.7" top="0.75" bottom="0.75" header="0.3" footer="0.3"/>
      <pageSetup orientation="portrait" r:id="rId2"/>
    </customSheetView>
  </customSheetViews>
  <pageMargins left="0.7" right="0.7" top="0.75" bottom="0.75" header="0.3" footer="0.3"/>
  <pageSetup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0">
    <tabColor theme="9"/>
  </sheetPr>
  <dimension ref="A1:DU47"/>
  <sheetViews>
    <sheetView workbookViewId="0"/>
  </sheetViews>
  <sheetFormatPr defaultColWidth="9" defaultRowHeight="15" x14ac:dyDescent="0.25"/>
  <cols>
    <col min="1" max="1" width="10.85546875" customWidth="1"/>
    <col min="2" max="2" width="4" customWidth="1"/>
    <col min="3" max="3" width="46.5703125" style="126" customWidth="1"/>
    <col min="4" max="4" width="55.42578125" style="126" customWidth="1"/>
    <col min="5" max="6" width="9" style="126"/>
  </cols>
  <sheetData>
    <row r="1" spans="1:125" s="182" customFormat="1" ht="74.25" customHeight="1" x14ac:dyDescent="0.25">
      <c r="A1" s="204"/>
      <c r="B1" s="233" t="s">
        <v>396</v>
      </c>
      <c r="C1" s="204"/>
      <c r="D1" s="232"/>
      <c r="E1" s="327"/>
      <c r="F1" s="328"/>
      <c r="G1" s="58"/>
      <c r="H1" s="58"/>
      <c r="I1" s="58"/>
      <c r="J1" s="58"/>
      <c r="K1" s="58"/>
      <c r="L1" s="58"/>
      <c r="M1" s="58"/>
      <c r="N1" s="58"/>
      <c r="O1" s="58"/>
      <c r="P1" s="58"/>
      <c r="Q1" s="58"/>
      <c r="R1" s="58"/>
    </row>
    <row r="2" spans="1:125" s="126" customFormat="1" ht="8.85" customHeight="1" x14ac:dyDescent="0.25">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row>
    <row r="3" spans="1:125" s="126" customFormat="1" ht="10.35" customHeight="1" x14ac:dyDescent="0.25">
      <c r="A3" s="592"/>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row>
    <row r="4" spans="1:125" s="323" customFormat="1" ht="6" customHeight="1" x14ac:dyDescent="0.25">
      <c r="Q4" s="126"/>
      <c r="R4" s="126"/>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row>
    <row r="5" spans="1:125" s="188" customFormat="1" ht="19.5" x14ac:dyDescent="0.25">
      <c r="A5" s="229"/>
      <c r="B5" s="1339" t="s">
        <v>253</v>
      </c>
      <c r="C5" s="1340"/>
      <c r="D5" s="1341"/>
      <c r="E5" s="229"/>
      <c r="F5" s="229"/>
      <c r="G5" s="229"/>
      <c r="H5" s="229"/>
      <c r="I5" s="229"/>
      <c r="J5" s="229"/>
      <c r="K5" s="229"/>
      <c r="L5" s="229"/>
      <c r="M5" s="229"/>
      <c r="N5" s="229"/>
      <c r="O5" s="229"/>
      <c r="P5" s="229"/>
      <c r="Q5" s="126"/>
      <c r="R5" s="126"/>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row>
    <row r="6" spans="1:125" ht="18" x14ac:dyDescent="0.25">
      <c r="A6" s="231"/>
      <c r="B6" s="593">
        <v>1</v>
      </c>
      <c r="C6" s="594" t="s">
        <v>397</v>
      </c>
      <c r="D6" s="595"/>
      <c r="G6" s="126"/>
      <c r="H6" s="126"/>
      <c r="I6" s="126"/>
      <c r="J6" s="126"/>
      <c r="K6" s="126"/>
      <c r="L6" s="126"/>
      <c r="M6" s="126"/>
      <c r="N6" s="126"/>
      <c r="O6" s="126"/>
      <c r="P6" s="126"/>
      <c r="Q6" s="126"/>
      <c r="R6" s="126"/>
    </row>
    <row r="7" spans="1:125" ht="15" customHeight="1" x14ac:dyDescent="0.25">
      <c r="A7" s="231"/>
      <c r="B7" s="231"/>
      <c r="C7" s="1337" t="s">
        <v>398</v>
      </c>
      <c r="D7" s="1338"/>
      <c r="G7" s="126"/>
      <c r="H7" s="126"/>
      <c r="I7" s="126"/>
      <c r="J7" s="126"/>
      <c r="K7" s="126"/>
      <c r="L7" s="126"/>
      <c r="M7" s="126"/>
      <c r="N7" s="126"/>
      <c r="O7" s="126"/>
      <c r="P7" s="126"/>
      <c r="Q7" s="126"/>
      <c r="R7" s="126"/>
    </row>
    <row r="8" spans="1:125" ht="15" customHeight="1" x14ac:dyDescent="0.25">
      <c r="A8" s="231"/>
      <c r="B8" s="231"/>
      <c r="C8" s="1337" t="s">
        <v>399</v>
      </c>
      <c r="D8" s="1338"/>
      <c r="G8" s="126"/>
      <c r="H8" s="126"/>
      <c r="I8" s="126"/>
      <c r="J8" s="126"/>
      <c r="K8" s="126"/>
      <c r="L8" s="126"/>
      <c r="M8" s="126"/>
      <c r="N8" s="126"/>
      <c r="O8" s="126"/>
      <c r="P8" s="126"/>
      <c r="Q8" s="126"/>
      <c r="R8" s="126"/>
    </row>
    <row r="9" spans="1:125" ht="15" customHeight="1" x14ac:dyDescent="0.25">
      <c r="A9" s="231"/>
      <c r="B9" s="231"/>
      <c r="C9" s="1337" t="s">
        <v>400</v>
      </c>
      <c r="D9" s="1338"/>
      <c r="G9" s="126"/>
      <c r="H9" s="126"/>
      <c r="I9" s="126"/>
      <c r="J9" s="126"/>
      <c r="K9" s="126"/>
      <c r="L9" s="126"/>
      <c r="M9" s="126"/>
      <c r="N9" s="126"/>
      <c r="O9" s="126"/>
      <c r="P9" s="126"/>
      <c r="Q9" s="126"/>
      <c r="R9" s="126"/>
    </row>
    <row r="10" spans="1:125" ht="18" x14ac:dyDescent="0.25">
      <c r="A10" s="231"/>
      <c r="B10" s="593">
        <v>2</v>
      </c>
      <c r="C10" s="594" t="s">
        <v>401</v>
      </c>
      <c r="D10" s="595"/>
      <c r="G10" s="126"/>
      <c r="H10" s="126"/>
      <c r="I10" s="126"/>
      <c r="J10" s="126"/>
      <c r="K10" s="126"/>
      <c r="L10" s="126"/>
      <c r="M10" s="126"/>
      <c r="N10" s="126"/>
      <c r="O10" s="126"/>
      <c r="P10" s="126"/>
      <c r="Q10" s="126"/>
      <c r="R10" s="126"/>
    </row>
    <row r="11" spans="1:125" ht="31.35" customHeight="1" x14ac:dyDescent="0.25">
      <c r="A11" s="231"/>
      <c r="B11" s="231"/>
      <c r="C11" s="1337" t="s">
        <v>439</v>
      </c>
      <c r="D11" s="1338"/>
      <c r="G11" s="126"/>
      <c r="H11" s="126"/>
      <c r="I11" s="126"/>
      <c r="J11" s="126"/>
      <c r="K11" s="126"/>
      <c r="L11" s="126"/>
      <c r="M11" s="126"/>
      <c r="N11" s="126"/>
      <c r="O11" s="126"/>
      <c r="P11" s="126"/>
      <c r="Q11" s="126"/>
      <c r="R11" s="126"/>
    </row>
    <row r="12" spans="1:125" ht="15" customHeight="1" x14ac:dyDescent="0.25">
      <c r="A12" s="231"/>
      <c r="B12" s="231"/>
      <c r="C12" s="1337" t="s">
        <v>402</v>
      </c>
      <c r="D12" s="1338"/>
      <c r="G12" s="126"/>
      <c r="H12" s="126"/>
      <c r="I12" s="126"/>
      <c r="J12" s="126"/>
      <c r="K12" s="126"/>
      <c r="L12" s="126"/>
      <c r="M12" s="126"/>
      <c r="N12" s="126"/>
      <c r="O12" s="126"/>
      <c r="P12" s="126"/>
      <c r="Q12" s="126"/>
      <c r="R12" s="126"/>
    </row>
    <row r="13" spans="1:125" ht="15" customHeight="1" x14ac:dyDescent="0.25">
      <c r="A13" s="231"/>
      <c r="B13" s="231"/>
      <c r="C13" s="1337" t="s">
        <v>488</v>
      </c>
      <c r="D13" s="1338"/>
      <c r="G13" s="126"/>
      <c r="H13" s="126"/>
      <c r="I13" s="126"/>
      <c r="J13" s="126"/>
      <c r="K13" s="126"/>
      <c r="L13" s="126"/>
      <c r="M13" s="126"/>
      <c r="N13" s="126"/>
      <c r="O13" s="126"/>
      <c r="P13" s="126"/>
      <c r="Q13" s="126"/>
      <c r="R13" s="126"/>
    </row>
    <row r="14" spans="1:125" s="188" customFormat="1" ht="18" x14ac:dyDescent="0.25">
      <c r="A14" s="229"/>
      <c r="B14" s="593">
        <v>3</v>
      </c>
      <c r="C14" s="594" t="s">
        <v>489</v>
      </c>
      <c r="D14" s="595"/>
      <c r="E14" s="229"/>
      <c r="F14" s="229"/>
      <c r="G14" s="126"/>
      <c r="H14" s="229"/>
      <c r="I14" s="229"/>
      <c r="J14" s="229"/>
      <c r="K14" s="229"/>
      <c r="L14" s="229"/>
      <c r="M14" s="229"/>
      <c r="N14" s="229"/>
      <c r="O14" s="229"/>
      <c r="P14" s="229"/>
      <c r="Q14" s="229"/>
      <c r="R14" s="229"/>
    </row>
    <row r="15" spans="1:125" ht="30" customHeight="1" x14ac:dyDescent="0.25">
      <c r="A15" s="231"/>
      <c r="B15" s="231"/>
      <c r="C15" s="1337" t="s">
        <v>490</v>
      </c>
      <c r="D15" s="1338"/>
      <c r="G15" s="126"/>
      <c r="H15" s="126"/>
      <c r="I15" s="126"/>
      <c r="J15" s="126"/>
      <c r="K15" s="126"/>
      <c r="L15" s="126"/>
      <c r="M15" s="126"/>
      <c r="N15" s="126"/>
      <c r="O15" s="126"/>
      <c r="P15" s="126"/>
      <c r="Q15" s="126"/>
      <c r="R15" s="126"/>
    </row>
    <row r="16" spans="1:125" ht="29.1" customHeight="1" x14ac:dyDescent="0.25">
      <c r="A16" s="231"/>
      <c r="B16" s="231"/>
      <c r="C16" s="1337" t="s">
        <v>493</v>
      </c>
      <c r="D16" s="1338"/>
      <c r="G16" s="126"/>
      <c r="H16" s="126"/>
      <c r="I16" s="126"/>
      <c r="J16" s="126"/>
      <c r="K16" s="126"/>
      <c r="L16" s="126"/>
      <c r="M16" s="126"/>
      <c r="N16" s="126"/>
      <c r="O16" s="126"/>
      <c r="P16" s="126"/>
      <c r="Q16" s="126"/>
      <c r="R16" s="126"/>
    </row>
    <row r="17" spans="1:18" s="188" customFormat="1" ht="18" x14ac:dyDescent="0.25">
      <c r="A17" s="229"/>
      <c r="B17" s="593">
        <v>4</v>
      </c>
      <c r="C17" s="594" t="s">
        <v>491</v>
      </c>
      <c r="D17" s="595"/>
      <c r="E17" s="229"/>
      <c r="F17" s="229"/>
      <c r="G17" s="126"/>
      <c r="H17" s="229"/>
      <c r="I17" s="229"/>
      <c r="J17" s="229"/>
      <c r="K17" s="229"/>
      <c r="L17" s="229"/>
      <c r="M17" s="229"/>
      <c r="N17" s="229"/>
      <c r="O17" s="229"/>
      <c r="P17" s="229"/>
      <c r="Q17" s="229"/>
      <c r="R17" s="229"/>
    </row>
    <row r="18" spans="1:18" ht="30" customHeight="1" x14ac:dyDescent="0.25">
      <c r="A18" s="231"/>
      <c r="B18" s="231"/>
      <c r="C18" s="1337" t="s">
        <v>492</v>
      </c>
      <c r="D18" s="1338"/>
      <c r="G18" s="126"/>
      <c r="H18" s="126"/>
      <c r="I18" s="126"/>
      <c r="J18" s="126"/>
      <c r="K18" s="126"/>
      <c r="L18" s="126"/>
      <c r="M18" s="126"/>
      <c r="N18" s="126"/>
      <c r="O18" s="126"/>
      <c r="P18" s="126"/>
      <c r="Q18" s="126"/>
      <c r="R18" s="126"/>
    </row>
    <row r="19" spans="1:18" ht="29.1" customHeight="1" x14ac:dyDescent="0.25">
      <c r="A19" s="231"/>
      <c r="B19" s="231"/>
      <c r="C19" s="1337" t="s">
        <v>493</v>
      </c>
      <c r="D19" s="1338"/>
      <c r="G19" s="126"/>
      <c r="H19" s="126"/>
      <c r="I19" s="126"/>
      <c r="J19" s="126"/>
      <c r="K19" s="126"/>
      <c r="L19" s="126"/>
      <c r="M19" s="126"/>
      <c r="N19" s="126"/>
      <c r="O19" s="126"/>
      <c r="P19" s="126"/>
      <c r="Q19" s="126"/>
      <c r="R19" s="126"/>
    </row>
    <row r="20" spans="1:18" s="188" customFormat="1" ht="18" x14ac:dyDescent="0.25">
      <c r="A20" s="229"/>
      <c r="B20" s="593">
        <v>5</v>
      </c>
      <c r="C20" s="594" t="s">
        <v>444</v>
      </c>
      <c r="D20" s="595"/>
      <c r="E20" s="229"/>
      <c r="F20" s="229"/>
      <c r="G20" s="229"/>
      <c r="H20" s="229"/>
      <c r="I20" s="229"/>
      <c r="J20" s="229"/>
      <c r="K20" s="229"/>
      <c r="L20" s="229"/>
      <c r="M20" s="229"/>
      <c r="N20" s="229"/>
      <c r="O20" s="229"/>
      <c r="P20" s="229"/>
      <c r="Q20" s="229"/>
      <c r="R20" s="229"/>
    </row>
    <row r="21" spans="1:18" ht="16.5" x14ac:dyDescent="0.25">
      <c r="A21" s="231"/>
      <c r="B21" s="231"/>
      <c r="C21" s="1337" t="s">
        <v>494</v>
      </c>
      <c r="D21" s="1338"/>
      <c r="G21" s="126"/>
      <c r="H21" s="126"/>
      <c r="I21" s="126"/>
      <c r="J21" s="126"/>
      <c r="K21" s="126"/>
      <c r="L21" s="126"/>
      <c r="M21" s="126"/>
      <c r="N21" s="126"/>
      <c r="O21" s="126"/>
      <c r="P21" s="126"/>
      <c r="Q21" s="126"/>
      <c r="R21" s="126"/>
    </row>
    <row r="22" spans="1:18" ht="16.5" x14ac:dyDescent="0.25">
      <c r="A22" s="231"/>
      <c r="B22" s="231"/>
      <c r="C22" s="1337" t="s">
        <v>495</v>
      </c>
      <c r="D22" s="1338"/>
      <c r="G22" s="126"/>
      <c r="H22" s="126"/>
      <c r="I22" s="126"/>
      <c r="J22" s="126"/>
      <c r="K22" s="126"/>
      <c r="L22" s="126"/>
      <c r="M22" s="126"/>
      <c r="N22" s="126"/>
      <c r="O22" s="126"/>
      <c r="P22" s="126"/>
      <c r="Q22" s="126"/>
      <c r="R22" s="126"/>
    </row>
    <row r="23" spans="1:18" ht="16.5" x14ac:dyDescent="0.25">
      <c r="A23" s="231"/>
      <c r="B23" s="231"/>
      <c r="C23" s="1337" t="s">
        <v>442</v>
      </c>
      <c r="D23" s="1338"/>
      <c r="G23" s="126"/>
      <c r="H23" s="126"/>
      <c r="I23" s="126"/>
      <c r="J23" s="126"/>
      <c r="K23" s="126"/>
      <c r="L23" s="126"/>
      <c r="M23" s="126"/>
      <c r="N23" s="126"/>
      <c r="O23" s="126"/>
      <c r="P23" s="126"/>
      <c r="Q23" s="126"/>
      <c r="R23" s="126"/>
    </row>
    <row r="24" spans="1:18" ht="16.5" x14ac:dyDescent="0.25">
      <c r="A24" s="231"/>
      <c r="B24" s="231"/>
      <c r="C24" s="1337" t="s">
        <v>496</v>
      </c>
      <c r="D24" s="1338"/>
      <c r="G24" s="126"/>
      <c r="H24" s="126"/>
      <c r="I24" s="126"/>
      <c r="J24" s="126"/>
      <c r="K24" s="126"/>
      <c r="L24" s="126"/>
      <c r="M24" s="126"/>
      <c r="N24" s="126"/>
      <c r="O24" s="126"/>
      <c r="P24" s="126"/>
      <c r="Q24" s="126"/>
      <c r="R24" s="126"/>
    </row>
    <row r="25" spans="1:18" ht="18" x14ac:dyDescent="0.25">
      <c r="A25" s="231"/>
      <c r="B25" s="593">
        <v>5</v>
      </c>
      <c r="C25" s="594" t="s">
        <v>445</v>
      </c>
      <c r="D25" s="595"/>
      <c r="G25" s="126"/>
      <c r="H25" s="126"/>
      <c r="I25" s="126"/>
      <c r="J25" s="126"/>
      <c r="K25" s="126"/>
      <c r="L25" s="126"/>
      <c r="M25" s="126"/>
      <c r="N25" s="126"/>
      <c r="O25" s="126"/>
      <c r="P25" s="126"/>
      <c r="Q25" s="126"/>
      <c r="R25" s="126"/>
    </row>
    <row r="26" spans="1:18" ht="31.35" customHeight="1" x14ac:dyDescent="0.25">
      <c r="A26" s="231"/>
      <c r="B26" s="231"/>
      <c r="C26" s="1337" t="s">
        <v>443</v>
      </c>
      <c r="D26" s="1338"/>
      <c r="G26" s="126"/>
      <c r="H26" s="126"/>
      <c r="I26" s="126"/>
      <c r="J26" s="126"/>
      <c r="K26" s="126"/>
      <c r="L26" s="126"/>
      <c r="M26" s="126"/>
      <c r="N26" s="126"/>
      <c r="O26" s="126"/>
      <c r="P26" s="126"/>
      <c r="Q26" s="126"/>
      <c r="R26" s="126"/>
    </row>
    <row r="27" spans="1:18" x14ac:dyDescent="0.25">
      <c r="A27" s="231"/>
      <c r="B27" s="231"/>
      <c r="G27" s="126"/>
      <c r="H27" s="126"/>
      <c r="I27" s="126"/>
      <c r="J27" s="126"/>
      <c r="K27" s="126"/>
      <c r="L27" s="126"/>
      <c r="M27" s="126"/>
      <c r="N27" s="126"/>
      <c r="O27" s="126"/>
      <c r="P27" s="126"/>
      <c r="Q27" s="126"/>
      <c r="R27" s="126"/>
    </row>
    <row r="28" spans="1:18" x14ac:dyDescent="0.25">
      <c r="A28" s="231"/>
      <c r="B28" s="231"/>
      <c r="G28" s="126"/>
      <c r="H28" s="126"/>
      <c r="I28" s="126"/>
      <c r="J28" s="126"/>
      <c r="K28" s="126"/>
      <c r="L28" s="126"/>
      <c r="M28" s="126"/>
      <c r="N28" s="126"/>
      <c r="O28" s="126"/>
      <c r="P28" s="126"/>
      <c r="Q28" s="126"/>
      <c r="R28" s="126"/>
    </row>
    <row r="29" spans="1:18" x14ac:dyDescent="0.25">
      <c r="A29" s="231"/>
      <c r="B29" s="231"/>
      <c r="G29" s="126"/>
      <c r="H29" s="126"/>
      <c r="I29" s="126"/>
      <c r="J29" s="126"/>
      <c r="K29" s="126"/>
      <c r="L29" s="126"/>
      <c r="M29" s="126"/>
      <c r="N29" s="126"/>
      <c r="O29" s="126"/>
      <c r="P29" s="126"/>
      <c r="Q29" s="126"/>
      <c r="R29" s="126"/>
    </row>
    <row r="30" spans="1:18" x14ac:dyDescent="0.25">
      <c r="A30" s="231"/>
      <c r="B30" s="231"/>
      <c r="G30" s="126"/>
      <c r="H30" s="126"/>
      <c r="I30" s="126"/>
      <c r="J30" s="126"/>
      <c r="K30" s="126"/>
      <c r="L30" s="126"/>
      <c r="M30" s="126"/>
      <c r="N30" s="126"/>
      <c r="O30" s="126"/>
      <c r="P30" s="126"/>
      <c r="Q30" s="126"/>
      <c r="R30" s="126"/>
    </row>
    <row r="31" spans="1:18" x14ac:dyDescent="0.25">
      <c r="A31" s="231"/>
      <c r="B31" s="231"/>
      <c r="G31" s="126"/>
      <c r="H31" s="126"/>
      <c r="I31" s="126"/>
      <c r="J31" s="126"/>
      <c r="K31" s="126"/>
      <c r="L31" s="126"/>
      <c r="M31" s="126"/>
      <c r="N31" s="126"/>
      <c r="O31" s="126"/>
      <c r="P31" s="126"/>
      <c r="Q31" s="126"/>
      <c r="R31" s="126"/>
    </row>
    <row r="32" spans="1:18" x14ac:dyDescent="0.25">
      <c r="A32" s="231"/>
      <c r="B32" s="231"/>
      <c r="G32" s="126"/>
      <c r="H32" s="126"/>
      <c r="I32" s="126"/>
      <c r="J32" s="126"/>
      <c r="K32" s="126"/>
      <c r="L32" s="126"/>
      <c r="M32" s="126"/>
      <c r="N32" s="126"/>
      <c r="O32" s="126"/>
      <c r="P32" s="126"/>
      <c r="Q32" s="126"/>
      <c r="R32" s="126"/>
    </row>
    <row r="33" spans="1:18" x14ac:dyDescent="0.25">
      <c r="A33" s="231"/>
      <c r="B33" s="231"/>
      <c r="G33" s="126"/>
      <c r="H33" s="126"/>
      <c r="I33" s="126"/>
      <c r="J33" s="126"/>
      <c r="K33" s="126"/>
      <c r="L33" s="126"/>
      <c r="M33" s="126"/>
      <c r="N33" s="126"/>
      <c r="O33" s="126"/>
      <c r="P33" s="126"/>
      <c r="Q33" s="126"/>
      <c r="R33" s="126"/>
    </row>
    <row r="34" spans="1:18" x14ac:dyDescent="0.25">
      <c r="A34" s="231"/>
      <c r="B34" s="231"/>
      <c r="G34" s="126"/>
      <c r="H34" s="126"/>
      <c r="I34" s="126"/>
      <c r="J34" s="126"/>
      <c r="K34" s="126"/>
      <c r="L34" s="126"/>
      <c r="M34" s="126"/>
      <c r="N34" s="126"/>
      <c r="O34" s="126"/>
      <c r="P34" s="126"/>
      <c r="Q34" s="126"/>
      <c r="R34" s="126"/>
    </row>
    <row r="35" spans="1:18" x14ac:dyDescent="0.25">
      <c r="A35" s="231"/>
      <c r="B35" s="231"/>
      <c r="G35" s="126"/>
      <c r="H35" s="126"/>
      <c r="I35" s="126"/>
      <c r="J35" s="126"/>
      <c r="K35" s="126"/>
      <c r="L35" s="126"/>
      <c r="M35" s="126"/>
      <c r="N35" s="126"/>
      <c r="O35" s="126"/>
      <c r="P35" s="126"/>
      <c r="Q35" s="126"/>
      <c r="R35" s="126"/>
    </row>
    <row r="36" spans="1:18" x14ac:dyDescent="0.25">
      <c r="A36" s="231"/>
      <c r="B36" s="231"/>
      <c r="G36" s="126"/>
      <c r="H36" s="126"/>
      <c r="I36" s="126"/>
      <c r="J36" s="126"/>
      <c r="K36" s="126"/>
      <c r="L36" s="126"/>
      <c r="M36" s="126"/>
      <c r="N36" s="126"/>
      <c r="O36" s="126"/>
      <c r="P36" s="126"/>
      <c r="Q36" s="126"/>
      <c r="R36" s="126"/>
    </row>
    <row r="37" spans="1:18" x14ac:dyDescent="0.25">
      <c r="A37" s="231"/>
      <c r="B37" s="231"/>
      <c r="G37" s="126"/>
      <c r="H37" s="126"/>
      <c r="I37" s="126"/>
      <c r="J37" s="126"/>
      <c r="K37" s="126"/>
      <c r="L37" s="126"/>
      <c r="M37" s="126"/>
      <c r="N37" s="126"/>
      <c r="O37" s="126"/>
      <c r="P37" s="126"/>
      <c r="Q37" s="126"/>
      <c r="R37" s="126"/>
    </row>
    <row r="38" spans="1:18" x14ac:dyDescent="0.25">
      <c r="A38" s="231"/>
      <c r="B38" s="231"/>
      <c r="G38" s="126"/>
      <c r="H38" s="126"/>
      <c r="I38" s="126"/>
      <c r="J38" s="126"/>
      <c r="K38" s="126"/>
      <c r="L38" s="126"/>
      <c r="M38" s="126"/>
      <c r="N38" s="126"/>
      <c r="O38" s="126"/>
      <c r="P38" s="126"/>
      <c r="Q38" s="126"/>
      <c r="R38" s="126"/>
    </row>
    <row r="39" spans="1:18" x14ac:dyDescent="0.25">
      <c r="A39" s="231"/>
      <c r="B39" s="231"/>
      <c r="G39" s="126"/>
      <c r="H39" s="126"/>
      <c r="I39" s="126"/>
      <c r="J39" s="126"/>
      <c r="K39" s="126"/>
      <c r="L39" s="126"/>
      <c r="M39" s="126"/>
      <c r="N39" s="126"/>
      <c r="O39" s="126"/>
      <c r="P39" s="126"/>
      <c r="Q39" s="126"/>
      <c r="R39" s="126"/>
    </row>
    <row r="40" spans="1:18" x14ac:dyDescent="0.25">
      <c r="A40" s="231"/>
      <c r="B40" s="231"/>
      <c r="G40" s="126"/>
      <c r="H40" s="126"/>
      <c r="I40" s="126"/>
      <c r="J40" s="126"/>
      <c r="K40" s="126"/>
      <c r="L40" s="126"/>
      <c r="M40" s="126"/>
      <c r="N40" s="126"/>
      <c r="O40" s="126"/>
      <c r="P40" s="126"/>
      <c r="Q40" s="126"/>
      <c r="R40" s="126"/>
    </row>
    <row r="41" spans="1:18" x14ac:dyDescent="0.25">
      <c r="A41" s="231"/>
      <c r="B41" s="231"/>
    </row>
    <row r="42" spans="1:18" x14ac:dyDescent="0.25">
      <c r="A42" s="231"/>
      <c r="B42" s="231"/>
    </row>
    <row r="43" spans="1:18" x14ac:dyDescent="0.25">
      <c r="A43" s="231"/>
      <c r="B43" s="231"/>
    </row>
    <row r="44" spans="1:18" x14ac:dyDescent="0.25">
      <c r="A44" s="231"/>
      <c r="B44" s="231"/>
    </row>
    <row r="45" spans="1:18" x14ac:dyDescent="0.25">
      <c r="A45" s="231"/>
      <c r="B45" s="231"/>
    </row>
    <row r="46" spans="1:18" x14ac:dyDescent="0.25">
      <c r="A46" s="231"/>
      <c r="B46" s="231"/>
    </row>
    <row r="47" spans="1:18" x14ac:dyDescent="0.25">
      <c r="A47" s="231"/>
      <c r="B47" s="231"/>
    </row>
  </sheetData>
  <sheetProtection algorithmName="SHA-512" hashValue="vBQLAWMKUz5nGscnneiBJVwlWiVObZL5xNZj27FtiqSHED2pAHfKaUNuiDjKe+3SMS3hjV5Afst75jgfVyXv+w==" saltValue="0X0ZQ3jklPo3Y5hDzwtK+A==" spinCount="100000" sheet="1" objects="1" scenarios="1"/>
  <protectedRanges>
    <protectedRange sqref="C7:C9 C26 C22:C24 C11:C13 C18:C19 C15:C16" name="Range1"/>
  </protectedRanges>
  <customSheetViews>
    <customSheetView guid="{BDC8AE3F-6C52-4013-8B34-4743A4E33792}" state="hidden">
      <pageMargins left="0.7" right="0.7" top="0.75" bottom="0.75" header="0.3" footer="0.3"/>
      <pageSetup orientation="portrait" r:id="rId1"/>
    </customSheetView>
    <customSheetView guid="{DFDD0A5F-1CD5-4B59-83C1-73FEE1AC7815}" state="hidden">
      <pageMargins left="0.7" right="0.7" top="0.75" bottom="0.75" header="0.3" footer="0.3"/>
      <pageSetup orientation="portrait" r:id="rId2"/>
    </customSheetView>
  </customSheetViews>
  <mergeCells count="16">
    <mergeCell ref="C26:D26"/>
    <mergeCell ref="B5:D5"/>
    <mergeCell ref="C7:D7"/>
    <mergeCell ref="C8:D8"/>
    <mergeCell ref="C15:D15"/>
    <mergeCell ref="C9:D9"/>
    <mergeCell ref="C11:D11"/>
    <mergeCell ref="C12:D12"/>
    <mergeCell ref="C13:D13"/>
    <mergeCell ref="C18:D18"/>
    <mergeCell ref="C16:D16"/>
    <mergeCell ref="C24:D24"/>
    <mergeCell ref="C19:D19"/>
    <mergeCell ref="C21:D21"/>
    <mergeCell ref="C22:D22"/>
    <mergeCell ref="C23:D23"/>
  </mergeCells>
  <pageMargins left="0.7" right="0.7" top="0.75" bottom="0.75" header="0.3" footer="0.3"/>
  <pageSetup orientation="portrait" r:id="rId3"/>
  <drawing r:id="rId4"/>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9"/>
  </sheetPr>
  <dimension ref="A1:U115"/>
  <sheetViews>
    <sheetView workbookViewId="0"/>
  </sheetViews>
  <sheetFormatPr defaultColWidth="9" defaultRowHeight="15" x14ac:dyDescent="0.25"/>
  <cols>
    <col min="1" max="1" width="12.85546875" customWidth="1"/>
    <col min="2" max="2" width="5.42578125" customWidth="1"/>
    <col min="3" max="3" width="53.85546875" customWidth="1"/>
    <col min="4" max="4" width="19.5703125" customWidth="1"/>
    <col min="5" max="6" width="17.5703125" customWidth="1"/>
    <col min="7" max="7" width="30.5703125" customWidth="1"/>
    <col min="8" max="8" width="20.42578125" customWidth="1"/>
    <col min="9" max="12" width="42" customWidth="1"/>
  </cols>
  <sheetData>
    <row r="1" spans="1:21" s="182" customFormat="1" ht="69.75" customHeight="1" x14ac:dyDescent="0.25">
      <c r="A1" s="204"/>
      <c r="B1" s="233" t="s">
        <v>452</v>
      </c>
      <c r="C1" s="232"/>
      <c r="D1" s="204"/>
      <c r="E1" s="232"/>
      <c r="F1" s="232"/>
      <c r="G1" s="325"/>
      <c r="H1" s="325"/>
      <c r="I1" s="232"/>
      <c r="J1" s="232"/>
      <c r="K1" s="232"/>
      <c r="L1" s="232"/>
      <c r="M1" s="327"/>
      <c r="N1" s="327"/>
      <c r="O1" s="327"/>
      <c r="P1" s="327"/>
      <c r="Q1" s="327"/>
      <c r="R1" s="327"/>
      <c r="S1" s="327"/>
      <c r="T1" s="327"/>
      <c r="U1" s="326"/>
    </row>
    <row r="2" spans="1:21" s="126" customFormat="1" ht="9.75" customHeight="1" x14ac:dyDescent="0.25">
      <c r="B2" s="436"/>
      <c r="E2" s="329"/>
      <c r="F2" s="329"/>
      <c r="G2" s="330"/>
      <c r="H2" s="330"/>
      <c r="I2" s="329"/>
      <c r="J2" s="329"/>
      <c r="K2" s="329"/>
      <c r="L2" s="329"/>
      <c r="M2" s="329"/>
      <c r="N2" s="329"/>
      <c r="O2" s="329"/>
      <c r="P2" s="329"/>
      <c r="Q2" s="329"/>
      <c r="R2" s="329"/>
      <c r="S2" s="329"/>
      <c r="T2" s="329"/>
      <c r="U2" s="329"/>
    </row>
    <row r="3" spans="1:21" ht="9.75" customHeight="1" x14ac:dyDescent="0.25">
      <c r="A3" s="126"/>
      <c r="B3" s="126"/>
      <c r="C3" s="126"/>
      <c r="D3" s="126"/>
      <c r="E3" s="126"/>
      <c r="F3" s="126"/>
      <c r="G3" s="126"/>
      <c r="H3" s="126"/>
      <c r="I3" s="126"/>
      <c r="J3" s="126"/>
      <c r="K3" s="126"/>
      <c r="L3" s="126"/>
      <c r="M3" s="126"/>
      <c r="N3" s="126"/>
      <c r="O3" s="126"/>
      <c r="P3" s="126"/>
      <c r="Q3" s="126"/>
      <c r="R3" s="126"/>
      <c r="S3" s="126"/>
      <c r="T3" s="126"/>
    </row>
    <row r="4" spans="1:21" ht="21" x14ac:dyDescent="0.35">
      <c r="A4" s="126"/>
      <c r="B4" s="451" t="s">
        <v>453</v>
      </c>
      <c r="C4" s="126"/>
      <c r="D4" s="126"/>
      <c r="E4" s="126"/>
      <c r="F4" s="126"/>
      <c r="G4" s="126"/>
      <c r="H4" s="126"/>
      <c r="I4" s="126"/>
      <c r="J4" s="126"/>
      <c r="K4" s="126"/>
      <c r="L4" s="126"/>
      <c r="M4" s="126"/>
      <c r="N4" s="126"/>
      <c r="O4" s="126"/>
      <c r="P4" s="126"/>
      <c r="Q4" s="126"/>
      <c r="R4" s="126"/>
      <c r="S4" s="126"/>
      <c r="T4" s="126"/>
    </row>
    <row r="5" spans="1:21" ht="19.350000000000001" customHeight="1" x14ac:dyDescent="0.25">
      <c r="A5" s="126"/>
      <c r="B5" s="126"/>
      <c r="C5" s="126"/>
      <c r="D5" s="126"/>
      <c r="E5" s="126"/>
      <c r="F5" s="126"/>
      <c r="G5" s="126"/>
      <c r="H5" s="126"/>
      <c r="I5" s="126"/>
      <c r="J5" s="126"/>
      <c r="K5" s="126"/>
      <c r="L5" s="126"/>
      <c r="M5" s="126"/>
      <c r="N5" s="126"/>
      <c r="O5" s="126"/>
      <c r="P5" s="126"/>
      <c r="Q5" s="126"/>
      <c r="R5" s="126"/>
      <c r="S5" s="126"/>
      <c r="T5" s="126"/>
    </row>
    <row r="6" spans="1:21" s="454" customFormat="1" ht="35.25" customHeight="1" x14ac:dyDescent="0.4">
      <c r="A6" s="453"/>
      <c r="B6" s="453"/>
      <c r="C6" s="480" t="s">
        <v>188</v>
      </c>
      <c r="D6" s="481"/>
      <c r="E6" s="1429" t="s">
        <v>146</v>
      </c>
      <c r="F6" s="1429"/>
      <c r="G6" s="1429" t="s">
        <v>147</v>
      </c>
      <c r="H6" s="1429"/>
      <c r="I6" s="481" t="s">
        <v>148</v>
      </c>
      <c r="J6" s="481" t="s">
        <v>149</v>
      </c>
      <c r="K6" s="481" t="s">
        <v>150</v>
      </c>
      <c r="L6" s="481" t="s">
        <v>0</v>
      </c>
      <c r="M6" s="453"/>
      <c r="N6" s="453"/>
      <c r="O6" s="453"/>
      <c r="P6" s="453"/>
      <c r="Q6" s="453"/>
      <c r="R6" s="453"/>
      <c r="S6" s="453"/>
      <c r="T6" s="453"/>
    </row>
    <row r="7" spans="1:21" ht="31.5" x14ac:dyDescent="0.25">
      <c r="A7" s="126"/>
      <c r="B7" s="126"/>
      <c r="C7" s="478" t="s">
        <v>132</v>
      </c>
      <c r="D7" s="447"/>
      <c r="E7" s="1423" t="s">
        <v>133</v>
      </c>
      <c r="F7" s="1423"/>
      <c r="G7" s="1424" t="s">
        <v>11</v>
      </c>
      <c r="H7" s="1424"/>
      <c r="I7" s="448" t="s">
        <v>134</v>
      </c>
      <c r="J7" s="448" t="s">
        <v>135</v>
      </c>
      <c r="K7" s="448" t="s">
        <v>136</v>
      </c>
      <c r="L7" s="448" t="s">
        <v>137</v>
      </c>
      <c r="M7" s="126"/>
      <c r="N7" s="126"/>
      <c r="O7" s="126"/>
      <c r="P7" s="126"/>
      <c r="Q7" s="126"/>
      <c r="R7" s="126"/>
      <c r="S7" s="126"/>
      <c r="T7" s="126"/>
    </row>
    <row r="8" spans="1:21" ht="21" x14ac:dyDescent="0.25">
      <c r="A8" s="126"/>
      <c r="B8" s="126"/>
      <c r="C8" s="479"/>
      <c r="D8" s="449" t="s">
        <v>229</v>
      </c>
      <c r="E8" s="1422" t="b">
        <v>0</v>
      </c>
      <c r="F8" s="1422"/>
      <c r="G8" s="1422" t="b">
        <v>0</v>
      </c>
      <c r="H8" s="1422"/>
      <c r="I8" s="450" t="b">
        <v>0</v>
      </c>
      <c r="J8" s="450" t="b">
        <v>0</v>
      </c>
      <c r="K8" s="450" t="b">
        <v>0</v>
      </c>
      <c r="L8" s="450" t="b">
        <v>0</v>
      </c>
      <c r="M8" s="126"/>
      <c r="N8" s="126"/>
      <c r="O8" s="126"/>
      <c r="P8" s="126"/>
      <c r="Q8" s="126"/>
      <c r="R8" s="126"/>
      <c r="S8" s="126"/>
      <c r="T8" s="126"/>
    </row>
    <row r="9" spans="1:21" ht="57" customHeight="1" x14ac:dyDescent="0.25">
      <c r="A9" s="126"/>
      <c r="B9" s="126"/>
      <c r="C9" s="478" t="str">
        <f>+'Quant-Ind'!A68</f>
        <v>Financial transparency</v>
      </c>
      <c r="D9" s="447"/>
      <c r="E9" s="1423" t="s">
        <v>126</v>
      </c>
      <c r="F9" s="1423"/>
      <c r="G9" s="1424" t="s">
        <v>127</v>
      </c>
      <c r="H9" s="1424"/>
      <c r="I9" s="448" t="s">
        <v>128</v>
      </c>
      <c r="J9" s="448" t="s">
        <v>129</v>
      </c>
      <c r="K9" s="448" t="s">
        <v>130</v>
      </c>
      <c r="L9" s="448" t="s">
        <v>131</v>
      </c>
      <c r="M9" s="126"/>
      <c r="N9" s="126"/>
      <c r="O9" s="126"/>
      <c r="P9" s="126"/>
      <c r="Q9" s="126"/>
      <c r="R9" s="126"/>
      <c r="S9" s="126"/>
      <c r="T9" s="126"/>
    </row>
    <row r="10" spans="1:21" ht="21" x14ac:dyDescent="0.25">
      <c r="A10" s="126"/>
      <c r="B10" s="126"/>
      <c r="C10" s="479"/>
      <c r="D10" s="449" t="s">
        <v>229</v>
      </c>
      <c r="E10" s="1422" t="b">
        <v>0</v>
      </c>
      <c r="F10" s="1422"/>
      <c r="G10" s="1422" t="b">
        <v>0</v>
      </c>
      <c r="H10" s="1422"/>
      <c r="I10" s="450" t="b">
        <v>0</v>
      </c>
      <c r="J10" s="450" t="b">
        <v>0</v>
      </c>
      <c r="K10" s="450" t="b">
        <v>0</v>
      </c>
      <c r="L10" s="450" t="b">
        <v>0</v>
      </c>
      <c r="M10" s="126"/>
      <c r="N10" s="126"/>
      <c r="O10" s="126"/>
      <c r="P10" s="126"/>
      <c r="Q10" s="126"/>
      <c r="R10" s="126"/>
      <c r="S10" s="126"/>
      <c r="T10" s="126"/>
    </row>
    <row r="11" spans="1:21" ht="84.75" customHeight="1" x14ac:dyDescent="0.25">
      <c r="A11" s="126"/>
      <c r="B11" s="126"/>
      <c r="C11" s="478" t="str">
        <f>+'Quant-Ind'!A69</f>
        <v>Grievance channels for submission</v>
      </c>
      <c r="D11" s="447"/>
      <c r="E11" s="1423" t="s">
        <v>96</v>
      </c>
      <c r="F11" s="1423"/>
      <c r="G11" s="1424" t="s">
        <v>14</v>
      </c>
      <c r="H11" s="1424"/>
      <c r="I11" s="448" t="s">
        <v>97</v>
      </c>
      <c r="J11" s="448" t="s">
        <v>98</v>
      </c>
      <c r="K11" s="448" t="s">
        <v>99</v>
      </c>
      <c r="L11" s="448" t="s">
        <v>100</v>
      </c>
      <c r="M11" s="126"/>
      <c r="N11" s="126"/>
      <c r="O11" s="126"/>
      <c r="P11" s="126"/>
      <c r="Q11" s="126"/>
      <c r="R11" s="126"/>
      <c r="S11" s="126"/>
      <c r="T11" s="126"/>
    </row>
    <row r="12" spans="1:21" ht="21" x14ac:dyDescent="0.25">
      <c r="A12" s="126"/>
      <c r="B12" s="126"/>
      <c r="C12" s="479"/>
      <c r="D12" s="449" t="s">
        <v>229</v>
      </c>
      <c r="E12" s="1422" t="b">
        <v>0</v>
      </c>
      <c r="F12" s="1422"/>
      <c r="G12" s="1422" t="b">
        <v>0</v>
      </c>
      <c r="H12" s="1422"/>
      <c r="I12" s="450" t="b">
        <v>0</v>
      </c>
      <c r="J12" s="450" t="b">
        <v>0</v>
      </c>
      <c r="K12" s="450" t="b">
        <v>0</v>
      </c>
      <c r="L12" s="450" t="b">
        <v>0</v>
      </c>
      <c r="M12" s="126"/>
      <c r="N12" s="126"/>
      <c r="O12" s="126"/>
      <c r="P12" s="126"/>
      <c r="Q12" s="126"/>
      <c r="R12" s="126"/>
      <c r="S12" s="126"/>
      <c r="T12" s="126"/>
    </row>
    <row r="13" spans="1:21" ht="63" x14ac:dyDescent="0.25">
      <c r="A13" s="126"/>
      <c r="B13" s="126"/>
      <c r="C13" s="478" t="str">
        <f>+'Quant-Ind'!A70</f>
        <v>Protocol/procedural guidance on grievance process and norms of service</v>
      </c>
      <c r="D13" s="447"/>
      <c r="E13" s="1423" t="s">
        <v>102</v>
      </c>
      <c r="F13" s="1423"/>
      <c r="G13" s="1424" t="s">
        <v>15</v>
      </c>
      <c r="H13" s="1424"/>
      <c r="I13" s="448" t="s">
        <v>103</v>
      </c>
      <c r="J13" s="448" t="s">
        <v>104</v>
      </c>
      <c r="K13" s="448" t="s">
        <v>105</v>
      </c>
      <c r="L13" s="448" t="s">
        <v>106</v>
      </c>
      <c r="M13" s="126"/>
      <c r="N13" s="126"/>
      <c r="O13" s="126"/>
      <c r="P13" s="126"/>
      <c r="Q13" s="126"/>
      <c r="R13" s="126"/>
      <c r="S13" s="126"/>
      <c r="T13" s="126"/>
    </row>
    <row r="14" spans="1:21" ht="21" x14ac:dyDescent="0.25">
      <c r="A14" s="126"/>
      <c r="B14" s="126"/>
      <c r="C14" s="479"/>
      <c r="D14" s="449" t="s">
        <v>229</v>
      </c>
      <c r="E14" s="1422" t="b">
        <v>0</v>
      </c>
      <c r="F14" s="1422"/>
      <c r="G14" s="1422" t="b">
        <v>0</v>
      </c>
      <c r="H14" s="1422"/>
      <c r="I14" s="450" t="b">
        <v>0</v>
      </c>
      <c r="J14" s="450" t="b">
        <v>0</v>
      </c>
      <c r="K14" s="450" t="b">
        <v>0</v>
      </c>
      <c r="L14" s="450" t="b">
        <v>0</v>
      </c>
      <c r="M14" s="126"/>
      <c r="N14" s="126"/>
      <c r="O14" s="126"/>
      <c r="P14" s="126"/>
      <c r="Q14" s="126"/>
      <c r="R14" s="126"/>
      <c r="S14" s="126"/>
      <c r="T14" s="126"/>
    </row>
    <row r="15" spans="1:21" ht="110.25" x14ac:dyDescent="0.25">
      <c r="A15" s="126"/>
      <c r="B15" s="126"/>
      <c r="C15" s="478" t="str">
        <f>+'Quant-Ind'!A71</f>
        <v>Dedicated personnel for customer engagement</v>
      </c>
      <c r="D15" s="447"/>
      <c r="E15" s="1423" t="s">
        <v>108</v>
      </c>
      <c r="F15" s="1423"/>
      <c r="G15" s="1424" t="s">
        <v>109</v>
      </c>
      <c r="H15" s="1424"/>
      <c r="I15" s="448" t="s">
        <v>16</v>
      </c>
      <c r="J15" s="448" t="s">
        <v>110</v>
      </c>
      <c r="K15" s="448" t="s">
        <v>111</v>
      </c>
      <c r="L15" s="448" t="s">
        <v>112</v>
      </c>
      <c r="M15" s="126"/>
      <c r="N15" s="126"/>
      <c r="O15" s="126"/>
      <c r="P15" s="126"/>
      <c r="Q15" s="126"/>
      <c r="R15" s="126"/>
      <c r="S15" s="126"/>
      <c r="T15" s="126"/>
    </row>
    <row r="16" spans="1:21" ht="21" x14ac:dyDescent="0.25">
      <c r="A16" s="126"/>
      <c r="B16" s="126"/>
      <c r="C16" s="479"/>
      <c r="D16" s="449" t="s">
        <v>229</v>
      </c>
      <c r="E16" s="1422" t="b">
        <v>0</v>
      </c>
      <c r="F16" s="1422"/>
      <c r="G16" s="1422" t="b">
        <v>0</v>
      </c>
      <c r="H16" s="1422"/>
      <c r="I16" s="450" t="b">
        <v>0</v>
      </c>
      <c r="J16" s="450" t="b">
        <v>0</v>
      </c>
      <c r="K16" s="450" t="b">
        <v>0</v>
      </c>
      <c r="L16" s="450" t="b">
        <v>0</v>
      </c>
      <c r="M16" s="126"/>
      <c r="N16" s="126"/>
      <c r="O16" s="126"/>
      <c r="P16" s="126"/>
      <c r="Q16" s="126"/>
      <c r="R16" s="126"/>
      <c r="S16" s="126"/>
      <c r="T16" s="126"/>
    </row>
    <row r="17" spans="1:20" ht="47.25" x14ac:dyDescent="0.25">
      <c r="A17" s="126"/>
      <c r="B17" s="126"/>
      <c r="C17" s="478" t="str">
        <f>+'Quant-Ind'!A72</f>
        <v>Complaints linked to MIS system tracking responses</v>
      </c>
      <c r="D17" s="447"/>
      <c r="E17" s="1423" t="s">
        <v>17</v>
      </c>
      <c r="F17" s="1423"/>
      <c r="G17" s="1424" t="s">
        <v>114</v>
      </c>
      <c r="H17" s="1424"/>
      <c r="I17" s="448" t="s">
        <v>115</v>
      </c>
      <c r="J17" s="448" t="s">
        <v>116</v>
      </c>
      <c r="K17" s="448" t="s">
        <v>117</v>
      </c>
      <c r="L17" s="448" t="s">
        <v>118</v>
      </c>
      <c r="M17" s="126"/>
      <c r="N17" s="126"/>
      <c r="O17" s="126"/>
      <c r="P17" s="126"/>
      <c r="Q17" s="126"/>
      <c r="R17" s="126"/>
      <c r="S17" s="126"/>
      <c r="T17" s="126"/>
    </row>
    <row r="18" spans="1:20" ht="21" x14ac:dyDescent="0.25">
      <c r="A18" s="126"/>
      <c r="B18" s="126"/>
      <c r="C18" s="479"/>
      <c r="D18" s="449" t="s">
        <v>229</v>
      </c>
      <c r="E18" s="1422" t="b">
        <v>0</v>
      </c>
      <c r="F18" s="1422"/>
      <c r="G18" s="1422" t="b">
        <v>0</v>
      </c>
      <c r="H18" s="1422"/>
      <c r="I18" s="450" t="b">
        <v>0</v>
      </c>
      <c r="J18" s="450" t="b">
        <v>0</v>
      </c>
      <c r="K18" s="450" t="b">
        <v>0</v>
      </c>
      <c r="L18" s="450" t="b">
        <v>0</v>
      </c>
      <c r="M18" s="126"/>
      <c r="N18" s="126"/>
      <c r="O18" s="126"/>
      <c r="P18" s="126"/>
      <c r="Q18" s="126"/>
      <c r="R18" s="126"/>
      <c r="S18" s="126"/>
      <c r="T18" s="126"/>
    </row>
    <row r="19" spans="1:20" ht="63" x14ac:dyDescent="0.25">
      <c r="A19" s="126"/>
      <c r="B19" s="126"/>
      <c r="C19" s="478" t="str">
        <f>+'Quant-Ind'!A73</f>
        <v>Customer satisfaction linked to performance assessment</v>
      </c>
      <c r="D19" s="447"/>
      <c r="E19" s="1423" t="s">
        <v>17</v>
      </c>
      <c r="F19" s="1423"/>
      <c r="G19" s="1424" t="s">
        <v>18</v>
      </c>
      <c r="H19" s="1424"/>
      <c r="I19" s="448" t="s">
        <v>120</v>
      </c>
      <c r="J19" s="448" t="s">
        <v>121</v>
      </c>
      <c r="K19" s="448" t="s">
        <v>122</v>
      </c>
      <c r="L19" s="448" t="s">
        <v>123</v>
      </c>
      <c r="M19" s="126"/>
      <c r="N19" s="126"/>
      <c r="O19" s="126"/>
      <c r="P19" s="126"/>
      <c r="Q19" s="126"/>
      <c r="R19" s="126"/>
      <c r="S19" s="126"/>
      <c r="T19" s="126"/>
    </row>
    <row r="20" spans="1:20" ht="15.75" x14ac:dyDescent="0.25">
      <c r="A20" s="126"/>
      <c r="B20" s="126"/>
      <c r="C20" s="449"/>
      <c r="D20" s="449" t="s">
        <v>229</v>
      </c>
      <c r="E20" s="1425" t="b">
        <v>0</v>
      </c>
      <c r="F20" s="1426"/>
      <c r="G20" s="1426" t="b">
        <v>0</v>
      </c>
      <c r="H20" s="1426"/>
      <c r="I20" s="446" t="b">
        <v>0</v>
      </c>
      <c r="J20" s="446" t="b">
        <v>0</v>
      </c>
      <c r="K20" s="446" t="b">
        <v>0</v>
      </c>
      <c r="L20" s="446" t="b">
        <v>0</v>
      </c>
      <c r="M20" s="126"/>
      <c r="N20" s="126"/>
      <c r="O20" s="126"/>
      <c r="P20" s="126"/>
      <c r="Q20" s="126"/>
      <c r="R20" s="126"/>
      <c r="S20" s="126"/>
      <c r="T20" s="126"/>
    </row>
    <row r="21" spans="1:20" x14ac:dyDescent="0.25">
      <c r="A21" s="126"/>
      <c r="B21" s="126"/>
      <c r="C21" s="126"/>
      <c r="D21" s="126"/>
      <c r="E21" s="126"/>
      <c r="F21" s="126"/>
      <c r="G21" s="126"/>
      <c r="H21" s="126"/>
      <c r="I21" s="126"/>
      <c r="J21" s="126"/>
      <c r="K21" s="126"/>
      <c r="L21" s="126"/>
      <c r="M21" s="126"/>
      <c r="N21" s="126"/>
      <c r="O21" s="126"/>
      <c r="P21" s="126"/>
      <c r="Q21" s="126"/>
      <c r="R21" s="126"/>
      <c r="S21" s="126"/>
      <c r="T21" s="126"/>
    </row>
    <row r="22" spans="1:20" ht="7.35" customHeight="1" x14ac:dyDescent="0.25">
      <c r="A22" s="126"/>
      <c r="B22" s="126"/>
      <c r="C22" s="126"/>
      <c r="D22" s="126"/>
      <c r="E22" s="126"/>
      <c r="F22" s="126"/>
      <c r="G22" s="126"/>
      <c r="H22" s="126"/>
      <c r="I22" s="126"/>
      <c r="J22" s="126"/>
      <c r="K22" s="126"/>
      <c r="L22" s="126"/>
      <c r="M22" s="126"/>
      <c r="N22" s="126"/>
      <c r="O22" s="126"/>
      <c r="P22" s="126"/>
      <c r="Q22" s="126"/>
      <c r="R22" s="126"/>
      <c r="S22" s="126"/>
      <c r="T22" s="126"/>
    </row>
    <row r="23" spans="1:20" ht="7.35" customHeight="1" x14ac:dyDescent="0.25">
      <c r="A23" s="126"/>
      <c r="B23" s="126"/>
      <c r="C23" s="126"/>
      <c r="D23" s="126"/>
      <c r="E23" s="126"/>
      <c r="F23" s="126"/>
      <c r="G23" s="126"/>
      <c r="H23" s="126"/>
      <c r="I23" s="126"/>
      <c r="J23" s="126"/>
      <c r="K23" s="126"/>
      <c r="L23" s="126"/>
      <c r="M23" s="126"/>
      <c r="N23" s="126"/>
      <c r="O23" s="126"/>
      <c r="P23" s="126"/>
      <c r="Q23" s="126"/>
      <c r="R23" s="126"/>
      <c r="S23" s="126"/>
      <c r="T23" s="126"/>
    </row>
    <row r="24" spans="1:20" ht="7.35" customHeight="1" x14ac:dyDescent="0.25">
      <c r="A24" s="126"/>
      <c r="B24" s="126"/>
      <c r="C24" s="126"/>
      <c r="D24" s="126"/>
      <c r="E24" s="126"/>
      <c r="F24" s="126"/>
      <c r="G24" s="126"/>
      <c r="H24" s="126"/>
      <c r="I24" s="126"/>
      <c r="J24" s="126"/>
      <c r="K24" s="126"/>
      <c r="L24" s="126"/>
      <c r="M24" s="126"/>
      <c r="N24" s="126"/>
      <c r="O24" s="126"/>
      <c r="P24" s="126"/>
      <c r="Q24" s="126"/>
      <c r="R24" s="126"/>
      <c r="S24" s="126"/>
      <c r="T24" s="126"/>
    </row>
    <row r="25" spans="1:20" x14ac:dyDescent="0.25">
      <c r="A25" s="126"/>
      <c r="B25" s="126"/>
      <c r="C25" s="126"/>
      <c r="D25" s="126"/>
      <c r="E25" s="126"/>
      <c r="F25" s="126"/>
      <c r="G25" s="126"/>
      <c r="H25" s="126"/>
      <c r="I25" s="126"/>
      <c r="J25" s="126"/>
      <c r="K25" s="126"/>
      <c r="L25" s="126"/>
      <c r="M25" s="126"/>
      <c r="N25" s="126"/>
      <c r="O25" s="126"/>
      <c r="P25" s="126"/>
      <c r="Q25" s="126"/>
      <c r="R25" s="126"/>
      <c r="S25" s="126"/>
      <c r="T25" s="126"/>
    </row>
    <row r="26" spans="1:20" ht="27" x14ac:dyDescent="0.25">
      <c r="A26" s="476" t="s">
        <v>454</v>
      </c>
      <c r="B26" s="126"/>
      <c r="C26" s="126"/>
      <c r="D26" s="126"/>
      <c r="E26" s="126"/>
      <c r="F26" s="126"/>
      <c r="G26" s="126"/>
      <c r="H26" s="126"/>
      <c r="I26" s="126"/>
      <c r="J26" s="126"/>
      <c r="K26" s="126"/>
      <c r="L26" s="126"/>
      <c r="M26" s="126"/>
      <c r="N26" s="126"/>
      <c r="O26" s="126"/>
      <c r="P26" s="126"/>
      <c r="Q26" s="126"/>
      <c r="R26" s="126"/>
      <c r="S26" s="126"/>
      <c r="T26" s="126"/>
    </row>
    <row r="27" spans="1:20" ht="19.5" customHeight="1" x14ac:dyDescent="0.4">
      <c r="A27" s="452"/>
      <c r="B27" s="437"/>
      <c r="C27" s="126"/>
      <c r="D27" s="126"/>
      <c r="E27" s="126"/>
      <c r="F27" s="126"/>
      <c r="G27" s="126"/>
      <c r="H27" s="126"/>
      <c r="I27" s="126"/>
      <c r="J27" s="126"/>
      <c r="K27" s="126"/>
      <c r="L27" s="126"/>
      <c r="M27" s="126"/>
      <c r="N27" s="126"/>
      <c r="O27" s="126"/>
      <c r="P27" s="126"/>
      <c r="Q27" s="126"/>
      <c r="R27" s="126"/>
      <c r="S27" s="126"/>
      <c r="T27" s="126"/>
    </row>
    <row r="28" spans="1:20" s="439" customFormat="1" ht="70.349999999999994" customHeight="1" x14ac:dyDescent="0.35">
      <c r="A28" s="477"/>
      <c r="B28" s="438"/>
      <c r="C28" s="455" t="s">
        <v>225</v>
      </c>
      <c r="D28" s="455" t="s">
        <v>455</v>
      </c>
      <c r="E28" s="1427" t="s">
        <v>144</v>
      </c>
      <c r="F28" s="1428"/>
      <c r="G28" s="466" t="s">
        <v>456</v>
      </c>
      <c r="H28" s="455" t="s">
        <v>457</v>
      </c>
      <c r="I28" s="466" t="s">
        <v>458</v>
      </c>
      <c r="J28" s="466" t="s">
        <v>459</v>
      </c>
      <c r="K28" s="438"/>
      <c r="L28" s="438"/>
      <c r="M28" s="438"/>
      <c r="N28" s="438"/>
      <c r="O28" s="438"/>
      <c r="P28" s="291"/>
      <c r="Q28" s="291"/>
      <c r="R28" s="291"/>
      <c r="S28" s="291"/>
      <c r="T28" s="291"/>
    </row>
    <row r="29" spans="1:20" s="439" customFormat="1" ht="28.5" customHeight="1" x14ac:dyDescent="0.35">
      <c r="A29" s="477"/>
      <c r="B29" s="459" t="e">
        <f>Inputs!C4</f>
        <v>#REF!</v>
      </c>
      <c r="C29" s="460"/>
      <c r="D29" s="460"/>
      <c r="E29" s="461"/>
      <c r="F29" s="461"/>
      <c r="G29" s="460"/>
      <c r="H29" s="461"/>
      <c r="I29" s="460"/>
      <c r="J29" s="462"/>
      <c r="K29" s="291"/>
      <c r="L29" s="438"/>
      <c r="M29" s="438"/>
      <c r="N29" s="438"/>
      <c r="O29" s="438"/>
      <c r="P29" s="291"/>
      <c r="Q29" s="291"/>
      <c r="R29" s="291"/>
      <c r="S29" s="291"/>
      <c r="T29" s="291"/>
    </row>
    <row r="30" spans="1:20" s="439" customFormat="1" ht="25.5" x14ac:dyDescent="0.35">
      <c r="A30" s="477"/>
      <c r="B30" s="291"/>
      <c r="C30" s="599" t="e">
        <f>Inputs!D4</f>
        <v>#REF!</v>
      </c>
      <c r="D30" s="600" t="e">
        <f>Inputs!E4</f>
        <v>#REF!</v>
      </c>
      <c r="E30" s="1414" t="str">
        <f>+IFERROR(INDEX('Quant-Ind'!$C$3:$O$3,1,MATCH(TRUE,'Quant-Ind'!$C$25:$O$25,0)),"")</f>
        <v/>
      </c>
      <c r="F30" s="1415"/>
      <c r="G30" s="440"/>
      <c r="H30" s="604" t="str">
        <f>+INDEX('Quant-Ind'!$C$3:$O$3,1,MATCH(TRUE,'Quant-Ind'!$C$26:$O$26,0))</f>
        <v>1 - Elementary</v>
      </c>
      <c r="I30" s="441"/>
      <c r="J30" s="441"/>
      <c r="K30" s="596">
        <f>+_xlfn.NUMBERVALUE(LEFT(H30,1))</f>
        <v>1</v>
      </c>
      <c r="L30" s="438"/>
      <c r="M30" s="438"/>
      <c r="N30" s="438"/>
      <c r="O30" s="438"/>
      <c r="P30" s="291"/>
      <c r="Q30" s="291"/>
      <c r="R30" s="291"/>
      <c r="S30" s="291"/>
      <c r="T30" s="291"/>
    </row>
    <row r="31" spans="1:20" s="439" customFormat="1" ht="25.5" x14ac:dyDescent="0.35">
      <c r="A31" s="477"/>
      <c r="B31" s="291"/>
      <c r="C31" s="599" t="e">
        <f>Inputs!D5</f>
        <v>#REF!</v>
      </c>
      <c r="D31" s="601" t="e">
        <f>Inputs!E5</f>
        <v>#REF!</v>
      </c>
      <c r="E31" s="1414" t="str">
        <f>+IFERROR(INDEX('Quant-Ind'!$C$3:$O$3,1,MATCH(TRUE,'Quant-Ind'!$C$28:$O$28,0)),"")</f>
        <v/>
      </c>
      <c r="F31" s="1415"/>
      <c r="G31" s="442"/>
      <c r="H31" s="605" t="str">
        <f>+INDEX('Quant-Ind'!$C$3:$O$3,1,MATCH(TRUE,'Quant-Ind'!$C$29:$O$29,0))</f>
        <v>1 - Elementary</v>
      </c>
      <c r="I31" s="443"/>
      <c r="J31" s="443"/>
      <c r="K31" s="596">
        <f>+_xlfn.NUMBERVALUE(LEFT(H31,1))</f>
        <v>1</v>
      </c>
      <c r="L31" s="438"/>
      <c r="M31" s="438"/>
      <c r="N31" s="438"/>
      <c r="O31" s="438"/>
      <c r="P31" s="291"/>
      <c r="Q31" s="291"/>
      <c r="R31" s="291"/>
      <c r="S31" s="291"/>
      <c r="T31" s="291"/>
    </row>
    <row r="32" spans="1:20" s="439" customFormat="1" ht="25.5" x14ac:dyDescent="0.35">
      <c r="A32" s="477"/>
      <c r="B32" s="291"/>
      <c r="C32" s="599" t="e">
        <f>Inputs!D6</f>
        <v>#REF!</v>
      </c>
      <c r="D32" s="602" t="e">
        <f>Inputs!E6</f>
        <v>#REF!</v>
      </c>
      <c r="E32" s="1414" t="str">
        <f>+IFERROR(INDEX('Quant-Ind'!$C$3:$O$3,1,MATCH(TRUE,'Quant-Ind'!$C$31:$O$31,0)),"")</f>
        <v/>
      </c>
      <c r="F32" s="1415"/>
      <c r="G32" s="570"/>
      <c r="H32" s="605" t="str">
        <f>+INDEX('Quant-Ind'!$C$3:$O$3,1,MATCH(TRUE,'Quant-Ind'!$C$32:$O$32,0))</f>
        <v>1 - Elementary</v>
      </c>
      <c r="I32" s="443"/>
      <c r="J32" s="443"/>
      <c r="K32" s="596">
        <f>+_xlfn.NUMBERVALUE(LEFT(H32,1))</f>
        <v>1</v>
      </c>
      <c r="L32" s="438"/>
      <c r="M32" s="438"/>
      <c r="N32" s="438"/>
      <c r="O32" s="438"/>
      <c r="P32" s="291"/>
      <c r="Q32" s="291"/>
      <c r="R32" s="291"/>
      <c r="S32" s="291"/>
      <c r="T32" s="291"/>
    </row>
    <row r="33" spans="1:20" s="439" customFormat="1" ht="25.5" x14ac:dyDescent="0.35">
      <c r="A33" s="477"/>
      <c r="B33" s="291"/>
      <c r="C33" s="599" t="e">
        <f>Inputs!D7</f>
        <v>#REF!</v>
      </c>
      <c r="D33" s="603" t="e">
        <f>Inputs!E7</f>
        <v>#REF!</v>
      </c>
      <c r="E33" s="1414" t="str">
        <f>+IFERROR(INDEX('Quant-Ind'!$C$3:$O$3,1,MATCH(TRUE,'Quant-Ind'!$C$34:$O$34,0)),"")</f>
        <v/>
      </c>
      <c r="F33" s="1415"/>
      <c r="G33" s="444"/>
      <c r="H33" s="605" t="str">
        <f>+INDEX('Quant-Ind'!$C$3:$O$3,1,MATCH(TRUE,'Quant-Ind'!$C$35:$O$35,0))</f>
        <v>1 - Elementary</v>
      </c>
      <c r="I33" s="443"/>
      <c r="J33" s="443"/>
      <c r="K33" s="596">
        <f>+_xlfn.NUMBERVALUE(LEFT(H33,1))</f>
        <v>1</v>
      </c>
      <c r="L33" s="438"/>
      <c r="M33" s="438"/>
      <c r="N33" s="438"/>
      <c r="O33" s="438"/>
      <c r="P33" s="291"/>
      <c r="Q33" s="291"/>
      <c r="R33" s="291"/>
      <c r="S33" s="291"/>
      <c r="T33" s="291"/>
    </row>
    <row r="34" spans="1:20" s="439" customFormat="1" ht="28.5" customHeight="1" x14ac:dyDescent="0.35">
      <c r="A34" s="477"/>
      <c r="B34" s="459" t="e">
        <f>+Inputs!C8</f>
        <v>#REF!</v>
      </c>
      <c r="C34" s="460"/>
      <c r="D34" s="460"/>
      <c r="E34" s="461"/>
      <c r="F34" s="461"/>
      <c r="G34" s="460"/>
      <c r="H34" s="463"/>
      <c r="I34" s="460"/>
      <c r="J34" s="462"/>
      <c r="K34" s="596"/>
      <c r="L34" s="438"/>
      <c r="M34" s="438"/>
      <c r="N34" s="438"/>
      <c r="O34" s="438"/>
      <c r="P34" s="291"/>
      <c r="Q34" s="291"/>
      <c r="R34" s="291"/>
      <c r="S34" s="291"/>
      <c r="T34" s="291"/>
    </row>
    <row r="35" spans="1:20" s="439" customFormat="1" ht="25.5" x14ac:dyDescent="0.35">
      <c r="A35" s="477"/>
      <c r="B35" s="291"/>
      <c r="C35" s="606" t="e">
        <f>+Inputs!D8</f>
        <v>#REF!</v>
      </c>
      <c r="D35" s="601" t="e">
        <f>+Inputs!E8</f>
        <v>#REF!</v>
      </c>
      <c r="E35" s="1414" t="str">
        <f>+IFERROR(INDEX('Quant-Ind'!$C$3:$O$3,1,MATCH(TRUE,'Quant-Ind'!$C$39:$O$39,0)),"")</f>
        <v/>
      </c>
      <c r="F35" s="1415"/>
      <c r="G35" s="442"/>
      <c r="H35" s="605" t="str">
        <f>+IFERROR(INDEX('Quant-Ind'!$C$3:$O$3,1,MATCH(TRUE,'Quant-Ind'!$C$40:$O$40,0)),"")</f>
        <v>1 - Elementary</v>
      </c>
      <c r="I35" s="443"/>
      <c r="J35" s="443"/>
      <c r="K35" s="596">
        <f>+_xlfn.NUMBERVALUE(LEFT(H35,1))</f>
        <v>1</v>
      </c>
      <c r="L35" s="438"/>
      <c r="M35" s="438"/>
      <c r="N35" s="438"/>
      <c r="O35" s="438"/>
      <c r="P35" s="291"/>
      <c r="Q35" s="291"/>
      <c r="R35" s="291"/>
      <c r="S35" s="291"/>
      <c r="T35" s="291"/>
    </row>
    <row r="36" spans="1:20" s="439" customFormat="1" ht="25.5" x14ac:dyDescent="0.35">
      <c r="A36" s="477"/>
      <c r="B36" s="291"/>
      <c r="C36" s="606" t="e">
        <f>+Inputs!D9</f>
        <v>#REF!</v>
      </c>
      <c r="D36" s="603" t="e">
        <f>+Inputs!E9</f>
        <v>#REF!</v>
      </c>
      <c r="E36" s="1414" t="str">
        <f>+IFERROR(INDEX('Quant-Ind'!$C$3:$O$3,1,MATCH(TRUE,'Quant-Ind'!$C$42:$O$42,0)),"")</f>
        <v/>
      </c>
      <c r="F36" s="1415"/>
      <c r="G36" s="444"/>
      <c r="H36" s="605" t="str">
        <f>+IFERROR(INDEX('Quant-Ind'!$C$3:$O$3,1,MATCH(TRUE,'Quant-Ind'!$C$43:$O$43,0)),"")</f>
        <v>1 - Elementary</v>
      </c>
      <c r="I36" s="443"/>
      <c r="J36" s="443"/>
      <c r="K36" s="596">
        <f>+_xlfn.NUMBERVALUE(LEFT(H36,1))</f>
        <v>1</v>
      </c>
      <c r="L36" s="438"/>
      <c r="M36" s="438"/>
      <c r="N36" s="438"/>
      <c r="O36" s="438"/>
      <c r="P36" s="291"/>
      <c r="Q36" s="291"/>
      <c r="R36" s="291"/>
      <c r="S36" s="291"/>
      <c r="T36" s="291"/>
    </row>
    <row r="37" spans="1:20" s="439" customFormat="1" ht="28.5" customHeight="1" x14ac:dyDescent="0.35">
      <c r="A37" s="477"/>
      <c r="B37" s="459" t="e">
        <f>+Inputs!C10</f>
        <v>#REF!</v>
      </c>
      <c r="C37" s="460"/>
      <c r="D37" s="460"/>
      <c r="E37" s="461"/>
      <c r="F37" s="461"/>
      <c r="G37" s="460"/>
      <c r="H37" s="463"/>
      <c r="I37" s="460"/>
      <c r="J37" s="462"/>
      <c r="K37" s="596"/>
      <c r="L37" s="438"/>
      <c r="M37" s="438"/>
      <c r="N37" s="438"/>
      <c r="O37" s="438"/>
      <c r="P37" s="291"/>
      <c r="Q37" s="291"/>
      <c r="R37" s="291"/>
      <c r="S37" s="291"/>
      <c r="T37" s="291"/>
    </row>
    <row r="38" spans="1:20" s="439" customFormat="1" ht="25.5" x14ac:dyDescent="0.35">
      <c r="A38" s="477"/>
      <c r="B38" s="291"/>
      <c r="C38" s="606" t="e">
        <f>Inputs!D10</f>
        <v>#REF!</v>
      </c>
      <c r="D38" s="603" t="e">
        <f>Inputs!E10</f>
        <v>#REF!</v>
      </c>
      <c r="E38" s="1414" t="str">
        <f>IFERROR(INDEX('Quant-Ind'!$C$3:$O$3,1,MATCH(TRUE,'Quant-Ind'!$C$59:$O$59,0)),"")</f>
        <v/>
      </c>
      <c r="F38" s="1415"/>
      <c r="G38" s="444"/>
      <c r="H38" s="605" t="str">
        <f>+IFERROR(INDEX('Quant-Ind'!$C$3:$O$3,1,MATCH(TRUE,'Quant-Ind'!$C$47:$O$47,0)),"")</f>
        <v>1 - Elementary</v>
      </c>
      <c r="I38" s="443"/>
      <c r="J38" s="443"/>
      <c r="K38" s="596">
        <f>+_xlfn.NUMBERVALUE(LEFT(H38,1))</f>
        <v>1</v>
      </c>
      <c r="L38" s="438"/>
      <c r="M38" s="438"/>
      <c r="N38" s="438"/>
      <c r="O38" s="438"/>
      <c r="P38" s="291"/>
      <c r="Q38" s="291"/>
      <c r="R38" s="291"/>
      <c r="S38" s="291"/>
      <c r="T38" s="291"/>
    </row>
    <row r="39" spans="1:20" s="439" customFormat="1" ht="25.5" x14ac:dyDescent="0.35">
      <c r="A39" s="477"/>
      <c r="B39" s="291"/>
      <c r="C39" s="606" t="e">
        <f>Inputs!D11</f>
        <v>#REF!</v>
      </c>
      <c r="D39" s="603" t="e">
        <f>Inputs!E11</f>
        <v>#REF!</v>
      </c>
      <c r="E39" s="1414" t="str">
        <f>+IFERROR(INDEX('Quant-Ind'!$C$3:$O$3,1,MATCH(TRUE,'Quant-Ind'!$C$49:$O$49,0)),"")</f>
        <v/>
      </c>
      <c r="F39" s="1415"/>
      <c r="G39" s="444"/>
      <c r="H39" s="605" t="str">
        <f>+IFERROR(INDEX('Quant-Ind'!$C$3:$O$3,1,MATCH(TRUE,'Quant-Ind'!$C$50:$O$50,0)),"")</f>
        <v>1 - Elementary</v>
      </c>
      <c r="I39" s="443"/>
      <c r="J39" s="443"/>
      <c r="K39" s="596">
        <f>+_xlfn.NUMBERVALUE(LEFT(H39,1))</f>
        <v>1</v>
      </c>
      <c r="L39" s="438"/>
      <c r="M39" s="438"/>
      <c r="N39" s="438"/>
      <c r="O39" s="438"/>
      <c r="P39" s="291"/>
      <c r="Q39" s="291"/>
      <c r="R39" s="291"/>
      <c r="S39" s="291"/>
      <c r="T39" s="291"/>
    </row>
    <row r="40" spans="1:20" s="439" customFormat="1" ht="28.5" customHeight="1" x14ac:dyDescent="0.35">
      <c r="A40" s="477"/>
      <c r="B40" s="459" t="e">
        <f>Inputs!C12</f>
        <v>#REF!</v>
      </c>
      <c r="C40" s="460"/>
      <c r="D40" s="460"/>
      <c r="E40" s="461"/>
      <c r="F40" s="461"/>
      <c r="G40" s="460"/>
      <c r="H40" s="463"/>
      <c r="I40" s="460"/>
      <c r="J40" s="462"/>
      <c r="K40" s="596"/>
      <c r="L40" s="438"/>
      <c r="M40" s="438"/>
      <c r="N40" s="438"/>
      <c r="O40" s="438"/>
      <c r="P40" s="291"/>
      <c r="Q40" s="291"/>
      <c r="R40" s="291"/>
      <c r="S40" s="291"/>
      <c r="T40" s="291"/>
    </row>
    <row r="41" spans="1:20" s="439" customFormat="1" ht="35.25" customHeight="1" x14ac:dyDescent="0.35">
      <c r="A41" s="477"/>
      <c r="B41" s="291"/>
      <c r="C41" s="606" t="e">
        <f>Inputs!D12</f>
        <v>#REF!</v>
      </c>
      <c r="D41" s="607" t="e">
        <f>+Inputs!E12</f>
        <v>#REF!</v>
      </c>
      <c r="E41" s="1420" t="str">
        <f>+IFERROR(INDEX('Quant-Ind'!$F$66:$L$66,1,MATCH(D41,'Quant-Ind'!$F$68:$L$68,0)),"")</f>
        <v/>
      </c>
      <c r="F41" s="1421"/>
      <c r="G41" s="608" t="str">
        <f>+IFERROR(INDEX($E$9:$L$9,1,MATCH(TRUE,$E$10:$L$10,0)),"")</f>
        <v/>
      </c>
      <c r="H41" s="605" t="str">
        <f>+IFERROR(INDEX('Quant-Ind'!$F$66:$L$66,1,MATCH(G41,'Quant-Ind'!$F$68:$L$68,0)),"")</f>
        <v/>
      </c>
      <c r="I41" s="443"/>
      <c r="J41" s="443"/>
      <c r="K41" s="596">
        <f>+_xlfn.NUMBERVALUE(LEFT(H41,1))</f>
        <v>0</v>
      </c>
      <c r="L41" s="438"/>
      <c r="M41" s="438"/>
      <c r="N41" s="438"/>
      <c r="O41" s="438"/>
      <c r="P41" s="291"/>
      <c r="Q41" s="291"/>
      <c r="R41" s="291"/>
      <c r="S41" s="291"/>
      <c r="T41" s="291"/>
    </row>
    <row r="42" spans="1:20" s="439" customFormat="1" ht="35.25" customHeight="1" x14ac:dyDescent="0.35">
      <c r="A42" s="477"/>
      <c r="B42" s="291"/>
      <c r="C42" s="606" t="e">
        <f>Inputs!D13</f>
        <v>#REF!</v>
      </c>
      <c r="D42" s="607" t="e">
        <f>+Inputs!E13</f>
        <v>#REF!</v>
      </c>
      <c r="E42" s="1420" t="str">
        <f>+IFERROR(INDEX('Quant-Ind'!$F$66:$L$66,1,MATCH(D42,'Quant-Ind'!$F$67:$L$67,0)),"")</f>
        <v/>
      </c>
      <c r="F42" s="1421"/>
      <c r="G42" s="608" t="str">
        <f>+IFERROR(INDEX($E$7:$L$7,1,MATCH(TRUE,$E$8:$L$8,0)),"")</f>
        <v/>
      </c>
      <c r="H42" s="605" t="str">
        <f>+IFERROR(INDEX('Quant-Ind'!$F$66:$L$66,1,MATCH(G42,'Quant-Ind'!$F$67:$L$67,0)),"")</f>
        <v/>
      </c>
      <c r="I42" s="443"/>
      <c r="J42" s="443"/>
      <c r="K42" s="596">
        <f>+_xlfn.NUMBERVALUE(LEFT(H42,1))</f>
        <v>0</v>
      </c>
      <c r="L42" s="438"/>
      <c r="M42" s="438"/>
      <c r="N42" s="438"/>
      <c r="O42" s="438"/>
      <c r="P42" s="291"/>
      <c r="Q42" s="291"/>
      <c r="R42" s="291"/>
      <c r="S42" s="291"/>
      <c r="T42" s="291"/>
    </row>
    <row r="43" spans="1:20" s="439" customFormat="1" ht="28.5" customHeight="1" x14ac:dyDescent="0.35">
      <c r="A43" s="477"/>
      <c r="B43" s="459" t="e">
        <f>+Inputs!C14</f>
        <v>#REF!</v>
      </c>
      <c r="C43" s="460"/>
      <c r="D43" s="460"/>
      <c r="E43" s="461"/>
      <c r="F43" s="461"/>
      <c r="G43" s="460"/>
      <c r="H43" s="463"/>
      <c r="I43" s="460"/>
      <c r="J43" s="462"/>
      <c r="K43" s="596"/>
      <c r="L43" s="438"/>
      <c r="M43" s="438"/>
      <c r="N43" s="438"/>
      <c r="O43" s="438"/>
      <c r="P43" s="291"/>
      <c r="Q43" s="291"/>
      <c r="R43" s="291"/>
      <c r="S43" s="291"/>
      <c r="T43" s="291"/>
    </row>
    <row r="44" spans="1:20" s="439" customFormat="1" ht="35.85" customHeight="1" x14ac:dyDescent="0.35">
      <c r="A44" s="477"/>
      <c r="B44" s="291"/>
      <c r="C44" s="609" t="e">
        <f>+Inputs!D14</f>
        <v>#REF!</v>
      </c>
      <c r="D44" s="603" t="e">
        <f>+Inputs!E14</f>
        <v>#REF!</v>
      </c>
      <c r="E44" s="1414" t="str">
        <f>IFERROR(INDEX('Quant-Ind'!$C$3:$O$3,1,MATCH(TRUE,'Quant-Ind'!$C$59:$O$59,0)),"")</f>
        <v/>
      </c>
      <c r="F44" s="1415"/>
      <c r="G44" s="444"/>
      <c r="H44" s="605" t="str">
        <f>IFERROR(INDEX('Quant-Ind'!$C$3:$O$3,1,MATCH(TRUE,'Quant-Ind'!$C$60:$O$60,0)),"")</f>
        <v>1 - Elementary</v>
      </c>
      <c r="I44" s="443"/>
      <c r="J44" s="443"/>
      <c r="K44" s="596">
        <f t="shared" ref="K44:K51" si="0">+_xlfn.NUMBERVALUE(LEFT(H44,1))</f>
        <v>1</v>
      </c>
      <c r="L44" s="438"/>
      <c r="M44" s="438"/>
      <c r="N44" s="438"/>
      <c r="O44" s="438"/>
      <c r="P44" s="291"/>
      <c r="Q44" s="291"/>
      <c r="R44" s="291"/>
      <c r="S44" s="291"/>
      <c r="T44" s="291"/>
    </row>
    <row r="45" spans="1:20" s="439" customFormat="1" ht="35.85" customHeight="1" x14ac:dyDescent="0.35">
      <c r="A45" s="477"/>
      <c r="B45" s="291"/>
      <c r="C45" s="609" t="e">
        <f>+Inputs!D15</f>
        <v>#REF!</v>
      </c>
      <c r="D45" s="603" t="e">
        <f>+Inputs!E15</f>
        <v>#REF!</v>
      </c>
      <c r="E45" s="1414" t="str">
        <f>IFERROR(INDEX('Quant-Ind'!$C$3:$O$3,1,MATCH(TRUE,'Quant-Ind'!$C$53:$O$53,0)),"")</f>
        <v/>
      </c>
      <c r="F45" s="1415"/>
      <c r="G45" s="444"/>
      <c r="H45" s="605" t="str">
        <f>IFERROR(INDEX('Quant-Ind'!$C$3:$O$3,1,MATCH(TRUE,'Quant-Ind'!$C$54:$O$54,0)),"")</f>
        <v>2 - Basic</v>
      </c>
      <c r="I45" s="443"/>
      <c r="J45" s="443"/>
      <c r="K45" s="596">
        <f t="shared" si="0"/>
        <v>2</v>
      </c>
      <c r="L45" s="438"/>
      <c r="M45" s="438"/>
      <c r="N45" s="438"/>
      <c r="O45" s="438"/>
      <c r="P45" s="291"/>
      <c r="Q45" s="291"/>
      <c r="R45" s="291"/>
      <c r="S45" s="291"/>
      <c r="T45" s="291"/>
    </row>
    <row r="46" spans="1:20" s="439" customFormat="1" ht="58.35" customHeight="1" x14ac:dyDescent="0.35">
      <c r="A46" s="477"/>
      <c r="B46" s="291"/>
      <c r="C46" s="609" t="e">
        <f>+Inputs!D16</f>
        <v>#REF!</v>
      </c>
      <c r="D46" s="607" t="e">
        <f>+Inputs!E16</f>
        <v>#REF!</v>
      </c>
      <c r="E46" s="1418" t="str">
        <f>+IFERROR(INDEX('Quant-Ind'!$F$66:$L$66,1,MATCH(D46,'Quant-Ind'!$F$69:$L$69,0)),"")</f>
        <v/>
      </c>
      <c r="F46" s="1419"/>
      <c r="G46" s="608" t="str">
        <f>+IFERROR(INDEX($E$11:$L$11,1,MATCH(TRUE,$E$12:$L$12,0)),"")</f>
        <v/>
      </c>
      <c r="H46" s="605" t="str">
        <f>+IFERROR(INDEX('Quant-Ind'!$F$66:$L$66,1,MATCH(G46,'Quant-Ind'!$F$69:$L$69,0)),"")</f>
        <v/>
      </c>
      <c r="I46" s="443"/>
      <c r="J46" s="443"/>
      <c r="K46" s="596">
        <f t="shared" si="0"/>
        <v>0</v>
      </c>
      <c r="L46" s="438"/>
      <c r="M46" s="438"/>
      <c r="N46" s="438"/>
      <c r="O46" s="438"/>
      <c r="P46" s="291"/>
      <c r="Q46" s="291"/>
      <c r="R46" s="291"/>
      <c r="S46" s="291"/>
      <c r="T46" s="291"/>
    </row>
    <row r="47" spans="1:20" s="439" customFormat="1" ht="58.35" customHeight="1" x14ac:dyDescent="0.35">
      <c r="A47" s="477"/>
      <c r="B47" s="291"/>
      <c r="C47" s="609" t="e">
        <f>+Inputs!D17</f>
        <v>#REF!</v>
      </c>
      <c r="D47" s="607" t="e">
        <f>+Inputs!E17</f>
        <v>#REF!</v>
      </c>
      <c r="E47" s="1418" t="str">
        <f>+IFERROR(INDEX('Quant-Ind'!$F$66:$L$66,1,MATCH(D47,'Quant-Ind'!$F$70:$L$70,0)),"")</f>
        <v/>
      </c>
      <c r="F47" s="1419"/>
      <c r="G47" s="608" t="str">
        <f>+IFERROR(INDEX($E$13:$L$13,1,MATCH(TRUE,$E$14:$L$14,0)),"")</f>
        <v/>
      </c>
      <c r="H47" s="605" t="str">
        <f>+IFERROR(INDEX('Quant-Ind'!$F$66:$L$66,1,MATCH(G47,'Quant-Ind'!$F$70:$L$70,0)),"")</f>
        <v/>
      </c>
      <c r="I47" s="443"/>
      <c r="J47" s="443"/>
      <c r="K47" s="596">
        <f t="shared" si="0"/>
        <v>0</v>
      </c>
      <c r="L47" s="438"/>
      <c r="M47" s="438"/>
      <c r="N47" s="438"/>
      <c r="O47" s="438"/>
      <c r="P47" s="291"/>
      <c r="Q47" s="291"/>
      <c r="R47" s="291"/>
      <c r="S47" s="291"/>
      <c r="T47" s="291"/>
    </row>
    <row r="48" spans="1:20" s="439" customFormat="1" ht="58.35" customHeight="1" x14ac:dyDescent="0.35">
      <c r="A48" s="477"/>
      <c r="B48" s="291"/>
      <c r="C48" s="609" t="e">
        <f>+Inputs!D18</f>
        <v>#REF!</v>
      </c>
      <c r="D48" s="607" t="e">
        <f>+Inputs!E18</f>
        <v>#REF!</v>
      </c>
      <c r="E48" s="1418" t="str">
        <f>+IFERROR(INDEX('Quant-Ind'!$F$66:$L$66,1,MATCH(D48,'Quant-Ind'!$F$71:$L$71,0)),"")</f>
        <v/>
      </c>
      <c r="F48" s="1419"/>
      <c r="G48" s="608" t="str">
        <f>+IFERROR(INDEX($E$15:$L$15,1,MATCH(TRUE,$D$16:$K$16,0)),"")</f>
        <v/>
      </c>
      <c r="H48" s="605" t="str">
        <f>+IFERROR(INDEX('Quant-Ind'!$F$66:$L$66,1,MATCH(G48,'Quant-Ind'!$F$71:$L$71,0)),"")</f>
        <v/>
      </c>
      <c r="I48" s="443"/>
      <c r="J48" s="443"/>
      <c r="K48" s="596">
        <f t="shared" si="0"/>
        <v>0</v>
      </c>
      <c r="L48" s="438"/>
      <c r="M48" s="438"/>
      <c r="N48" s="438"/>
      <c r="O48" s="438"/>
      <c r="P48" s="291"/>
      <c r="Q48" s="291"/>
      <c r="R48" s="291"/>
      <c r="S48" s="291"/>
      <c r="T48" s="291"/>
    </row>
    <row r="49" spans="1:20" s="439" customFormat="1" ht="58.35" customHeight="1" x14ac:dyDescent="0.35">
      <c r="A49" s="477"/>
      <c r="B49" s="291"/>
      <c r="C49" s="609" t="e">
        <f>+Inputs!D19</f>
        <v>#REF!</v>
      </c>
      <c r="D49" s="607" t="e">
        <f>+Inputs!E19</f>
        <v>#REF!</v>
      </c>
      <c r="E49" s="1418" t="str">
        <f>+IFERROR(INDEX('Quant-Ind'!$F$66:$L$66,1,MATCH(D49,'Quant-Ind'!$F$72:$L$72,0)),"")</f>
        <v/>
      </c>
      <c r="F49" s="1419"/>
      <c r="G49" s="608" t="str">
        <f>+IFERROR(INDEX($E$17:$L$17,1,MATCH(TRUE,$E$18:$L$18,0)),"")</f>
        <v/>
      </c>
      <c r="H49" s="605" t="str">
        <f>+IFERROR(INDEX('Quant-Ind'!$F$66:$L$66,1,MATCH(G49,'Quant-Ind'!$F$72:$L$72,0)),"")</f>
        <v/>
      </c>
      <c r="I49" s="443"/>
      <c r="J49" s="443"/>
      <c r="K49" s="596">
        <f t="shared" si="0"/>
        <v>0</v>
      </c>
      <c r="L49" s="438"/>
      <c r="M49" s="438"/>
      <c r="N49" s="438"/>
      <c r="O49" s="438"/>
      <c r="P49" s="291"/>
      <c r="Q49" s="291"/>
      <c r="R49" s="291"/>
      <c r="S49" s="291"/>
      <c r="T49" s="291"/>
    </row>
    <row r="50" spans="1:20" s="439" customFormat="1" ht="58.35" customHeight="1" x14ac:dyDescent="0.35">
      <c r="A50" s="477"/>
      <c r="B50" s="291"/>
      <c r="C50" s="609" t="e">
        <f>+Inputs!D20</f>
        <v>#REF!</v>
      </c>
      <c r="D50" s="607" t="e">
        <f>+Inputs!E20</f>
        <v>#REF!</v>
      </c>
      <c r="E50" s="1418" t="str">
        <f>+IFERROR(INDEX('Quant-Ind'!$F$66:$L$66,1,MATCH(D50,'Quant-Ind'!$F$73:$L$73,0)),"")</f>
        <v/>
      </c>
      <c r="F50" s="1419"/>
      <c r="G50" s="608" t="str">
        <f>+IFERROR(INDEX($E$19:$L$19,1,MATCH(TRUE,$E$20:$L$20,0)),"")</f>
        <v/>
      </c>
      <c r="H50" s="605" t="str">
        <f>+IFERROR(INDEX('Quant-Ind'!$F$66:$L$66,1,MATCH(G50,'Quant-Ind'!$F$73:$L$73,0)),"")</f>
        <v/>
      </c>
      <c r="I50" s="443"/>
      <c r="J50" s="443"/>
      <c r="K50" s="596">
        <f t="shared" si="0"/>
        <v>0</v>
      </c>
      <c r="L50" s="438"/>
      <c r="M50" s="438"/>
      <c r="N50" s="438"/>
      <c r="O50" s="438"/>
      <c r="P50" s="291"/>
      <c r="Q50" s="291"/>
      <c r="R50" s="291"/>
      <c r="S50" s="291"/>
      <c r="T50" s="291"/>
    </row>
    <row r="51" spans="1:20" s="439" customFormat="1" ht="35.85" customHeight="1" x14ac:dyDescent="0.35">
      <c r="A51" s="477"/>
      <c r="B51" s="291"/>
      <c r="C51" s="609" t="e">
        <f>+Inputs!D21</f>
        <v>#REF!</v>
      </c>
      <c r="D51" s="603" t="e">
        <f>+Inputs!E21</f>
        <v>#REF!</v>
      </c>
      <c r="E51" s="1414" t="str">
        <f>IFERROR(INDEX('Quant-Ind'!$C$3:$O$3,1,MATCH(TRUE,'Quant-Ind'!$C$56:$O$56,0)),"")</f>
        <v/>
      </c>
      <c r="F51" s="1415"/>
      <c r="G51" s="444"/>
      <c r="H51" s="605" t="str">
        <f>IFERROR(INDEX('Quant-Ind'!$C$3:$O$3,1,MATCH(TRUE,'Quant-Ind'!$C$57:$O$57,0)),"")</f>
        <v>1 - Elementary</v>
      </c>
      <c r="I51" s="443"/>
      <c r="J51" s="443"/>
      <c r="K51" s="596">
        <f t="shared" si="0"/>
        <v>1</v>
      </c>
      <c r="L51" s="438"/>
      <c r="M51" s="438"/>
      <c r="N51" s="438"/>
      <c r="O51" s="438"/>
      <c r="P51" s="291"/>
      <c r="Q51" s="291"/>
      <c r="R51" s="291"/>
      <c r="S51" s="291"/>
      <c r="T51" s="291"/>
    </row>
    <row r="52" spans="1:20" s="439" customFormat="1" ht="25.5" x14ac:dyDescent="0.35">
      <c r="A52" s="477"/>
      <c r="B52" s="291"/>
      <c r="C52" s="293"/>
      <c r="D52" s="291"/>
      <c r="E52" s="293"/>
      <c r="F52" s="293"/>
      <c r="G52" s="291"/>
      <c r="H52" s="291"/>
      <c r="I52" s="291"/>
      <c r="J52" s="291"/>
      <c r="K52" s="596"/>
      <c r="L52" s="438"/>
      <c r="M52" s="438"/>
      <c r="N52" s="438"/>
      <c r="O52" s="438"/>
      <c r="P52" s="291"/>
      <c r="Q52" s="291"/>
      <c r="R52" s="291"/>
      <c r="S52" s="291"/>
      <c r="T52" s="291"/>
    </row>
    <row r="53" spans="1:20" s="439" customFormat="1" ht="25.5" x14ac:dyDescent="0.35">
      <c r="A53" s="477"/>
      <c r="B53" s="291"/>
      <c r="C53" s="293"/>
      <c r="D53" s="291"/>
      <c r="E53" s="293"/>
      <c r="F53" s="293"/>
      <c r="G53" s="291"/>
      <c r="H53" s="291"/>
      <c r="I53" s="291"/>
      <c r="J53" s="291"/>
      <c r="K53" s="596"/>
      <c r="L53" s="438"/>
      <c r="M53" s="438"/>
      <c r="N53" s="438"/>
      <c r="O53" s="438"/>
      <c r="P53" s="291"/>
      <c r="Q53" s="291"/>
      <c r="R53" s="291"/>
      <c r="S53" s="291"/>
      <c r="T53" s="291"/>
    </row>
    <row r="54" spans="1:20" s="439" customFormat="1" ht="27" x14ac:dyDescent="0.3">
      <c r="A54" s="476" t="s">
        <v>460</v>
      </c>
      <c r="B54" s="291"/>
      <c r="C54" s="293"/>
      <c r="D54" s="291"/>
      <c r="E54" s="293"/>
      <c r="F54" s="293"/>
      <c r="G54" s="291"/>
      <c r="H54" s="291"/>
      <c r="I54" s="291"/>
      <c r="J54" s="291"/>
      <c r="K54" s="596"/>
      <c r="L54" s="438"/>
      <c r="M54" s="438"/>
      <c r="N54" s="438"/>
      <c r="O54" s="438"/>
      <c r="P54" s="291"/>
      <c r="Q54" s="291"/>
      <c r="R54" s="291"/>
      <c r="S54" s="291"/>
      <c r="T54" s="291"/>
    </row>
    <row r="55" spans="1:20" s="439" customFormat="1" ht="25.5" customHeight="1" x14ac:dyDescent="0.35">
      <c r="A55" s="477"/>
      <c r="B55" s="291"/>
      <c r="C55" s="293"/>
      <c r="D55" s="291"/>
      <c r="E55" s="293"/>
      <c r="F55" s="293"/>
      <c r="G55" s="291"/>
      <c r="H55" s="291"/>
      <c r="I55" s="291"/>
      <c r="J55" s="291"/>
      <c r="K55" s="596"/>
      <c r="L55" s="438"/>
      <c r="M55" s="438"/>
      <c r="N55" s="438"/>
      <c r="O55" s="438"/>
      <c r="P55" s="291"/>
      <c r="Q55" s="291"/>
      <c r="R55" s="291"/>
      <c r="S55" s="291"/>
      <c r="T55" s="291"/>
    </row>
    <row r="56" spans="1:20" s="439" customFormat="1" ht="64.5" customHeight="1" x14ac:dyDescent="0.3">
      <c r="A56" s="291"/>
      <c r="B56" s="438"/>
      <c r="C56" s="464" t="s">
        <v>225</v>
      </c>
      <c r="D56" s="465" t="s">
        <v>455</v>
      </c>
      <c r="E56" s="1416" t="s">
        <v>144</v>
      </c>
      <c r="F56" s="1417"/>
      <c r="G56" s="466" t="s">
        <v>456</v>
      </c>
      <c r="H56" s="465" t="s">
        <v>457</v>
      </c>
      <c r="I56" s="466" t="s">
        <v>458</v>
      </c>
      <c r="J56" s="466" t="s">
        <v>459</v>
      </c>
      <c r="K56" s="597"/>
      <c r="L56" s="438"/>
      <c r="M56" s="438"/>
      <c r="N56" s="438"/>
      <c r="O56" s="438"/>
      <c r="P56" s="291"/>
      <c r="Q56" s="291"/>
      <c r="R56" s="291"/>
      <c r="S56" s="291"/>
      <c r="T56" s="291"/>
    </row>
    <row r="57" spans="1:20" s="188" customFormat="1" ht="25.35" customHeight="1" x14ac:dyDescent="0.25">
      <c r="A57" s="229"/>
      <c r="B57" s="458" t="e">
        <f>+Inputs!C22</f>
        <v>#REF!</v>
      </c>
      <c r="C57" s="468"/>
      <c r="D57" s="469"/>
      <c r="E57" s="470"/>
      <c r="F57" s="470"/>
      <c r="G57" s="469"/>
      <c r="H57" s="471"/>
      <c r="I57" s="469"/>
      <c r="J57" s="472"/>
      <c r="K57" s="598"/>
      <c r="L57" s="473"/>
      <c r="M57" s="473"/>
      <c r="N57" s="473"/>
      <c r="O57" s="473"/>
      <c r="P57" s="229"/>
      <c r="Q57" s="229"/>
      <c r="R57" s="229"/>
      <c r="S57" s="229"/>
      <c r="T57" s="229"/>
    </row>
    <row r="58" spans="1:20" s="439" customFormat="1" ht="16.5" x14ac:dyDescent="0.3">
      <c r="A58" s="291"/>
      <c r="B58" s="437"/>
      <c r="C58" s="609" t="e">
        <f>+Inputs!D22</f>
        <v>#REF!</v>
      </c>
      <c r="D58" s="610" t="e">
        <f>+Inputs!E22</f>
        <v>#REF!</v>
      </c>
      <c r="E58" s="1414" t="str">
        <f>IFERROR(INDEX('Quant-Ind'!$C$3:$O$3,1,MATCH(TRUE,'Quant-Ind'!$C$18:$O$18,0)),"")</f>
        <v/>
      </c>
      <c r="F58" s="1415"/>
      <c r="G58" s="678"/>
      <c r="H58" s="613" t="str">
        <f>IFERROR(INDEX('Quant-Ind'!$C$3:$O$3,1,MATCH(TRUE,'Quant-Ind'!$C$19:$O$19,0)),"")</f>
        <v>1 - Elementary</v>
      </c>
      <c r="I58" s="445"/>
      <c r="J58" s="445"/>
      <c r="K58" s="596">
        <f>+_xlfn.NUMBERVALUE(LEFT(H58,1))</f>
        <v>1</v>
      </c>
      <c r="L58" s="438"/>
      <c r="M58" s="438"/>
      <c r="N58" s="438"/>
      <c r="O58" s="438"/>
      <c r="P58" s="291"/>
      <c r="Q58" s="291"/>
      <c r="R58" s="291"/>
      <c r="S58" s="291"/>
      <c r="T58" s="291"/>
    </row>
    <row r="59" spans="1:20" s="439" customFormat="1" ht="16.5" x14ac:dyDescent="0.3">
      <c r="A59" s="291"/>
      <c r="B59" s="437"/>
      <c r="C59" s="609" t="e">
        <f>+Inputs!D23</f>
        <v>#REF!</v>
      </c>
      <c r="D59" s="610" t="e">
        <f>+Inputs!E23</f>
        <v>#REF!</v>
      </c>
      <c r="E59" s="1414" t="str">
        <f>IFERROR(INDEX('Quant-Ind'!$C$3:$O$3,1,MATCH(TRUE,'Quant-Ind'!$C$21:$O$21,0)),"")</f>
        <v/>
      </c>
      <c r="F59" s="1415"/>
      <c r="G59" s="678"/>
      <c r="H59" s="613" t="str">
        <f>IFERROR(INDEX('Quant-Ind'!$C$3:$O$3,1,MATCH(TRUE,'Quant-Ind'!$C$22:$O$22,0)),"")</f>
        <v>1 - Elementary</v>
      </c>
      <c r="I59" s="445"/>
      <c r="J59" s="445"/>
      <c r="K59" s="596">
        <f>+_xlfn.NUMBERVALUE(LEFT(H59,1))</f>
        <v>1</v>
      </c>
      <c r="L59" s="438"/>
      <c r="M59" s="438"/>
      <c r="N59" s="438"/>
      <c r="O59" s="438"/>
      <c r="P59" s="291"/>
      <c r="Q59" s="291"/>
      <c r="R59" s="291"/>
      <c r="S59" s="291"/>
      <c r="T59" s="291"/>
    </row>
    <row r="60" spans="1:20" s="188" customFormat="1" ht="25.35" customHeight="1" x14ac:dyDescent="0.3">
      <c r="A60" s="229"/>
      <c r="B60" s="458" t="e">
        <f>+Inputs!C24</f>
        <v>#REF!</v>
      </c>
      <c r="C60" s="468"/>
      <c r="D60" s="457"/>
      <c r="E60" s="474"/>
      <c r="F60" s="474"/>
      <c r="G60" s="457"/>
      <c r="H60" s="614"/>
      <c r="I60" s="469"/>
      <c r="J60" s="472"/>
      <c r="K60" s="598"/>
      <c r="L60" s="473"/>
      <c r="M60" s="473"/>
      <c r="N60" s="473"/>
      <c r="O60" s="473"/>
      <c r="P60" s="229"/>
      <c r="Q60" s="229"/>
      <c r="R60" s="229"/>
      <c r="S60" s="229"/>
      <c r="T60" s="229"/>
    </row>
    <row r="61" spans="1:20" s="439" customFormat="1" ht="16.5" x14ac:dyDescent="0.3">
      <c r="A61" s="291"/>
      <c r="B61" s="437"/>
      <c r="C61" s="609" t="e">
        <f>+Inputs!D24</f>
        <v>#REF!</v>
      </c>
      <c r="D61" s="611" t="e">
        <f>+Inputs!E24</f>
        <v>#REF!</v>
      </c>
      <c r="E61" s="1414" t="str">
        <f>IFERROR(INDEX('Quant-Ind'!$C$3:$O$3,1,MATCH(TRUE,'Quant-Ind'!$C$15:$O$15,0)),"")</f>
        <v/>
      </c>
      <c r="F61" s="1415"/>
      <c r="G61" s="679"/>
      <c r="H61" s="613" t="str">
        <f>IFERROR(INDEX('Quant-Ind'!$C$3:$O$3,1,MATCH(TRUE,'Quant-Ind'!$C$16:$O$16,0)),"")</f>
        <v>5 - World-Class</v>
      </c>
      <c r="I61" s="445"/>
      <c r="J61" s="445"/>
      <c r="K61" s="596">
        <f>+_xlfn.NUMBERVALUE(LEFT(H61,1))</f>
        <v>5</v>
      </c>
      <c r="L61" s="438"/>
      <c r="M61" s="438"/>
      <c r="N61" s="438"/>
      <c r="O61" s="438"/>
      <c r="P61" s="291"/>
      <c r="Q61" s="291"/>
      <c r="R61" s="291"/>
      <c r="S61" s="291"/>
      <c r="T61" s="291"/>
    </row>
    <row r="62" spans="1:20" s="188" customFormat="1" ht="25.35" customHeight="1" x14ac:dyDescent="0.3">
      <c r="A62" s="229"/>
      <c r="B62" s="458" t="e">
        <f>+Inputs!C25</f>
        <v>#REF!</v>
      </c>
      <c r="C62" s="468"/>
      <c r="D62" s="457"/>
      <c r="E62" s="474"/>
      <c r="F62" s="474"/>
      <c r="G62" s="457"/>
      <c r="H62" s="614"/>
      <c r="I62" s="469"/>
      <c r="J62" s="472"/>
      <c r="K62" s="598"/>
      <c r="L62" s="473"/>
      <c r="M62" s="473"/>
      <c r="N62" s="473"/>
      <c r="O62" s="473"/>
      <c r="P62" s="229"/>
      <c r="Q62" s="229"/>
      <c r="R62" s="229"/>
      <c r="S62" s="229"/>
      <c r="T62" s="229"/>
    </row>
    <row r="63" spans="1:20" s="439" customFormat="1" ht="16.5" x14ac:dyDescent="0.3">
      <c r="A63" s="291"/>
      <c r="B63" s="437"/>
      <c r="C63" s="609" t="e">
        <f>+Inputs!D25</f>
        <v>#REF!</v>
      </c>
      <c r="D63" s="610" t="e">
        <f>+Inputs!E25</f>
        <v>#REF!</v>
      </c>
      <c r="E63" s="1414" t="str">
        <f>IFERROR(INDEX('Quant-Ind'!$C$3:$O$3,1,MATCH(TRUE,'Quant-Ind'!$C$12:$O$12,0)),"")</f>
        <v/>
      </c>
      <c r="F63" s="1415"/>
      <c r="G63" s="678"/>
      <c r="H63" s="613" t="str">
        <f>IFERROR(INDEX('Quant-Ind'!$C$3:$O$3,1,MATCH(TRUE,'Quant-Ind'!$C$13:$O$13,0)),"")</f>
        <v>2 - Basic</v>
      </c>
      <c r="I63" s="445"/>
      <c r="J63" s="445"/>
      <c r="K63" s="596">
        <f>+_xlfn.NUMBERVALUE(LEFT(H63,1))</f>
        <v>2</v>
      </c>
      <c r="L63" s="438"/>
      <c r="M63" s="438"/>
      <c r="N63" s="438"/>
      <c r="O63" s="438"/>
      <c r="P63" s="291"/>
      <c r="Q63" s="291"/>
      <c r="R63" s="291"/>
      <c r="S63" s="291"/>
      <c r="T63" s="291"/>
    </row>
    <row r="64" spans="1:20" s="188" customFormat="1" ht="25.35" customHeight="1" x14ac:dyDescent="0.3">
      <c r="A64" s="229"/>
      <c r="B64" s="458" t="e">
        <f>+Inputs!C26</f>
        <v>#REF!</v>
      </c>
      <c r="C64" s="468"/>
      <c r="D64" s="457"/>
      <c r="E64" s="474"/>
      <c r="F64" s="474"/>
      <c r="G64" s="457"/>
      <c r="H64" s="614"/>
      <c r="I64" s="469"/>
      <c r="J64" s="472"/>
      <c r="K64" s="598"/>
      <c r="L64" s="473"/>
      <c r="M64" s="473"/>
      <c r="N64" s="473"/>
      <c r="O64" s="473"/>
      <c r="P64" s="229"/>
      <c r="Q64" s="229"/>
      <c r="R64" s="229"/>
      <c r="S64" s="229"/>
      <c r="T64" s="229"/>
    </row>
    <row r="65" spans="1:20" s="439" customFormat="1" ht="33.75" customHeight="1" x14ac:dyDescent="0.3">
      <c r="A65" s="291"/>
      <c r="B65" s="437"/>
      <c r="C65" s="609" t="e">
        <f>+Inputs!D26</f>
        <v>#REF!</v>
      </c>
      <c r="D65" s="612" t="e">
        <f>+Inputs!E26</f>
        <v>#REF!</v>
      </c>
      <c r="E65" s="1414" t="e">
        <f>IF(D65&lt;&gt;"TBD",IFERROR(INDEX('Quant-Ind'!$C$3:$O$3,1,MATCH(TRUE,'Quant-Ind'!$C$9:$O$9,0)),""),"")</f>
        <v>#REF!</v>
      </c>
      <c r="F65" s="1415"/>
      <c r="G65" s="680"/>
      <c r="H65" s="613" t="e">
        <f>IF(D65&lt;&gt;"TBD",IFERROR(INDEX('Quant-Ind'!$C$3:$O$3,1,MATCH(TRUE,'Quant-Ind'!$C$10:$O$10,0)),""),"")</f>
        <v>#REF!</v>
      </c>
      <c r="I65" s="445"/>
      <c r="J65" s="445"/>
      <c r="K65" s="596" t="e">
        <f>+_xlfn.NUMBERVALUE(LEFT(H65,1))</f>
        <v>#REF!</v>
      </c>
      <c r="L65" s="438"/>
      <c r="M65" s="438"/>
      <c r="N65" s="438"/>
      <c r="O65" s="438"/>
      <c r="P65" s="291"/>
      <c r="Q65" s="291"/>
      <c r="R65" s="291"/>
      <c r="S65" s="291"/>
      <c r="T65" s="291"/>
    </row>
    <row r="66" spans="1:20" s="188" customFormat="1" ht="25.35" customHeight="1" x14ac:dyDescent="0.3">
      <c r="A66" s="229"/>
      <c r="B66" s="458" t="e">
        <f>+Inputs!C27</f>
        <v>#REF!</v>
      </c>
      <c r="C66" s="468"/>
      <c r="D66" s="457"/>
      <c r="E66" s="474"/>
      <c r="F66" s="474"/>
      <c r="G66" s="457"/>
      <c r="H66" s="614"/>
      <c r="I66" s="469"/>
      <c r="J66" s="472"/>
      <c r="K66" s="598"/>
      <c r="L66" s="473"/>
      <c r="M66" s="473"/>
      <c r="N66" s="473"/>
      <c r="O66" s="473"/>
      <c r="P66" s="229"/>
      <c r="Q66" s="229"/>
      <c r="R66" s="229"/>
      <c r="S66" s="229"/>
      <c r="T66" s="229"/>
    </row>
    <row r="67" spans="1:20" s="439" customFormat="1" ht="16.5" x14ac:dyDescent="0.3">
      <c r="A67" s="291"/>
      <c r="B67" s="291"/>
      <c r="C67" s="609" t="e">
        <f>+Inputs!D27</f>
        <v>#REF!</v>
      </c>
      <c r="D67" s="610" t="e">
        <f>+Inputs!E27</f>
        <v>#REF!</v>
      </c>
      <c r="E67" s="1414" t="str">
        <f>IFERROR(INDEX('Quant-Ind'!$C$3:$O$3,1,MATCH(TRUE,'Quant-Ind'!$C$6:$O$6,0)),"")</f>
        <v/>
      </c>
      <c r="F67" s="1415"/>
      <c r="G67" s="678"/>
      <c r="H67" s="613" t="str">
        <f>IFERROR(INDEX('Quant-Ind'!$C$3:$O$3,1,MATCH(TRUE,'Quant-Ind'!$C$7:$O$7,0)),"")</f>
        <v>2 - Basic</v>
      </c>
      <c r="I67" s="445"/>
      <c r="J67" s="445"/>
      <c r="K67" s="596">
        <f>+_xlfn.NUMBERVALUE(LEFT(H67,1))</f>
        <v>2</v>
      </c>
      <c r="L67" s="438"/>
      <c r="M67" s="438"/>
      <c r="N67" s="438"/>
      <c r="O67" s="438"/>
      <c r="P67" s="291"/>
      <c r="Q67" s="291"/>
      <c r="R67" s="291"/>
      <c r="S67" s="291"/>
      <c r="T67" s="291"/>
    </row>
    <row r="68" spans="1:20" s="439" customFormat="1" ht="16.5" x14ac:dyDescent="0.3">
      <c r="A68" s="291"/>
      <c r="B68" s="291"/>
      <c r="C68" s="291"/>
      <c r="D68" s="291"/>
      <c r="E68" s="291"/>
      <c r="F68" s="291"/>
      <c r="G68" s="291"/>
      <c r="H68" s="291"/>
      <c r="I68" s="291"/>
      <c r="J68" s="291"/>
      <c r="K68" s="475"/>
      <c r="L68" s="438"/>
      <c r="M68" s="438"/>
      <c r="N68" s="438"/>
      <c r="O68" s="438"/>
      <c r="P68" s="291"/>
      <c r="Q68" s="291"/>
      <c r="R68" s="291"/>
      <c r="S68" s="291"/>
      <c r="T68" s="291"/>
    </row>
    <row r="69" spans="1:20" s="439" customFormat="1" ht="16.5" x14ac:dyDescent="0.3">
      <c r="A69" s="291"/>
      <c r="B69" s="291"/>
      <c r="C69" s="291"/>
      <c r="D69" s="291"/>
      <c r="E69" s="291"/>
      <c r="F69" s="291"/>
      <c r="G69" s="291"/>
      <c r="H69" s="291"/>
      <c r="I69" s="291"/>
      <c r="J69" s="291"/>
      <c r="K69" s="291"/>
      <c r="L69" s="438"/>
      <c r="M69" s="438"/>
      <c r="N69" s="438"/>
      <c r="O69" s="438"/>
      <c r="P69" s="291"/>
      <c r="Q69" s="291"/>
      <c r="R69" s="291"/>
      <c r="S69" s="291"/>
      <c r="T69" s="291"/>
    </row>
    <row r="70" spans="1:20" s="439" customFormat="1" ht="16.5" x14ac:dyDescent="0.3">
      <c r="A70" s="291"/>
      <c r="B70" s="291"/>
      <c r="C70" s="291"/>
      <c r="D70" s="291"/>
      <c r="E70" s="291"/>
      <c r="F70" s="291"/>
      <c r="G70" s="291"/>
      <c r="H70" s="291"/>
      <c r="I70" s="291"/>
      <c r="J70" s="291"/>
      <c r="K70" s="291"/>
      <c r="L70" s="438"/>
      <c r="M70" s="438"/>
      <c r="N70" s="438"/>
      <c r="O70" s="438"/>
      <c r="P70" s="291"/>
      <c r="Q70" s="291"/>
      <c r="R70" s="291"/>
      <c r="S70" s="291"/>
      <c r="T70" s="291"/>
    </row>
    <row r="71" spans="1:20" s="439" customFormat="1" ht="16.5" x14ac:dyDescent="0.3">
      <c r="A71" s="291"/>
      <c r="B71" s="291"/>
      <c r="C71" s="291"/>
      <c r="D71" s="291"/>
      <c r="E71" s="291"/>
      <c r="F71" s="291"/>
      <c r="G71" s="291"/>
      <c r="H71" s="291"/>
      <c r="I71" s="291"/>
      <c r="J71" s="291"/>
      <c r="K71" s="291"/>
      <c r="L71" s="438"/>
      <c r="M71" s="438"/>
      <c r="N71" s="438"/>
      <c r="O71" s="438"/>
      <c r="P71" s="291"/>
      <c r="Q71" s="291"/>
      <c r="R71" s="291"/>
      <c r="S71" s="291"/>
      <c r="T71" s="291"/>
    </row>
    <row r="72" spans="1:20" s="439" customFormat="1" ht="16.5" x14ac:dyDescent="0.3">
      <c r="A72" s="291"/>
      <c r="B72" s="291"/>
      <c r="C72" s="291"/>
      <c r="D72" s="291"/>
      <c r="E72" s="291"/>
      <c r="F72" s="291"/>
      <c r="G72" s="291"/>
      <c r="H72" s="291"/>
      <c r="I72" s="291"/>
      <c r="J72" s="291"/>
      <c r="K72" s="291"/>
      <c r="L72" s="438"/>
      <c r="M72" s="438"/>
      <c r="N72" s="438"/>
      <c r="O72" s="438"/>
      <c r="P72" s="291"/>
      <c r="Q72" s="291"/>
      <c r="R72" s="291"/>
      <c r="S72" s="291"/>
      <c r="T72" s="291"/>
    </row>
    <row r="73" spans="1:20" s="439" customFormat="1" ht="16.5" x14ac:dyDescent="0.3">
      <c r="A73" s="291"/>
      <c r="B73" s="291"/>
      <c r="C73" s="291"/>
      <c r="D73" s="291"/>
      <c r="E73" s="291"/>
      <c r="F73" s="291"/>
      <c r="G73" s="291"/>
      <c r="H73" s="291"/>
      <c r="I73" s="291"/>
      <c r="J73" s="291"/>
      <c r="K73" s="291"/>
      <c r="L73" s="438"/>
      <c r="M73" s="438"/>
      <c r="N73" s="438"/>
      <c r="O73" s="438"/>
      <c r="P73" s="291"/>
      <c r="Q73" s="291"/>
      <c r="R73" s="291"/>
      <c r="S73" s="291"/>
      <c r="T73" s="291"/>
    </row>
    <row r="74" spans="1:20" s="439" customFormat="1" ht="16.5" x14ac:dyDescent="0.3">
      <c r="A74" s="291"/>
      <c r="B74" s="291"/>
      <c r="C74" s="291"/>
      <c r="D74" s="291"/>
      <c r="E74" s="291"/>
      <c r="F74" s="291"/>
      <c r="G74" s="291"/>
      <c r="H74" s="291"/>
      <c r="I74" s="291"/>
      <c r="J74" s="291"/>
      <c r="K74" s="291"/>
      <c r="L74" s="438"/>
      <c r="M74" s="438"/>
      <c r="N74" s="438"/>
      <c r="O74" s="438"/>
      <c r="P74" s="291"/>
      <c r="Q74" s="291"/>
      <c r="R74" s="291"/>
      <c r="S74" s="291"/>
      <c r="T74" s="291"/>
    </row>
    <row r="75" spans="1:20" s="439" customFormat="1" ht="16.5" x14ac:dyDescent="0.3">
      <c r="A75" s="291"/>
      <c r="B75" s="291"/>
      <c r="C75" s="291"/>
      <c r="D75" s="291"/>
      <c r="E75" s="291"/>
      <c r="F75" s="291"/>
      <c r="G75" s="291"/>
      <c r="H75" s="291"/>
      <c r="I75" s="291"/>
      <c r="J75" s="291"/>
      <c r="K75" s="291"/>
      <c r="L75" s="438"/>
      <c r="M75" s="438"/>
      <c r="N75" s="438"/>
      <c r="O75" s="438"/>
      <c r="P75" s="291"/>
      <c r="Q75" s="291"/>
      <c r="R75" s="291"/>
      <c r="S75" s="291"/>
      <c r="T75" s="291"/>
    </row>
    <row r="76" spans="1:20" s="439" customFormat="1" ht="16.5" x14ac:dyDescent="0.3">
      <c r="A76" s="291"/>
      <c r="B76" s="291"/>
      <c r="C76" s="291"/>
      <c r="D76" s="291"/>
      <c r="E76" s="291"/>
      <c r="F76" s="291"/>
      <c r="G76" s="291"/>
      <c r="H76" s="291"/>
      <c r="I76" s="291"/>
      <c r="J76" s="291"/>
      <c r="K76" s="291"/>
      <c r="L76" s="438"/>
      <c r="M76" s="438"/>
      <c r="N76" s="438"/>
      <c r="O76" s="438"/>
      <c r="P76" s="291"/>
      <c r="Q76" s="291"/>
      <c r="R76" s="291"/>
      <c r="S76" s="291"/>
      <c r="T76" s="291"/>
    </row>
    <row r="77" spans="1:20" s="439" customFormat="1" ht="16.5" x14ac:dyDescent="0.3">
      <c r="A77" s="291"/>
      <c r="B77" s="291"/>
      <c r="C77" s="291"/>
      <c r="D77" s="291"/>
      <c r="E77" s="291"/>
      <c r="F77" s="291"/>
      <c r="G77" s="291"/>
      <c r="H77" s="291"/>
      <c r="I77" s="291"/>
      <c r="J77" s="291"/>
      <c r="K77" s="291"/>
      <c r="L77" s="438"/>
      <c r="M77" s="438"/>
      <c r="N77" s="438"/>
      <c r="O77" s="438"/>
      <c r="P77" s="291"/>
      <c r="Q77" s="291"/>
      <c r="R77" s="291"/>
      <c r="S77" s="291"/>
      <c r="T77" s="291"/>
    </row>
    <row r="78" spans="1:20" s="439" customFormat="1" ht="16.5" x14ac:dyDescent="0.3">
      <c r="A78" s="291"/>
      <c r="B78" s="291"/>
      <c r="C78" s="291"/>
      <c r="D78" s="291"/>
      <c r="E78" s="291"/>
      <c r="F78" s="291"/>
      <c r="G78" s="291"/>
      <c r="H78" s="291"/>
      <c r="I78" s="291"/>
      <c r="J78" s="291"/>
      <c r="K78" s="291"/>
      <c r="L78" s="438"/>
      <c r="M78" s="438"/>
      <c r="N78" s="438"/>
      <c r="O78" s="438"/>
      <c r="P78" s="291"/>
      <c r="Q78" s="291"/>
      <c r="R78" s="291"/>
      <c r="S78" s="291"/>
      <c r="T78" s="291"/>
    </row>
    <row r="79" spans="1:20" s="439" customFormat="1" ht="16.5" x14ac:dyDescent="0.3">
      <c r="A79" s="291"/>
      <c r="B79" s="291"/>
      <c r="C79" s="291"/>
      <c r="D79" s="291"/>
      <c r="E79" s="291"/>
      <c r="F79" s="291"/>
      <c r="G79" s="291"/>
      <c r="H79" s="291"/>
      <c r="I79" s="291"/>
      <c r="J79" s="291"/>
      <c r="K79" s="291"/>
      <c r="L79" s="438"/>
      <c r="M79" s="438"/>
      <c r="N79" s="438"/>
      <c r="O79" s="438"/>
      <c r="P79" s="291"/>
      <c r="Q79" s="291"/>
      <c r="R79" s="291"/>
      <c r="S79" s="291"/>
      <c r="T79" s="291"/>
    </row>
    <row r="80" spans="1:20" s="439" customFormat="1" ht="16.5" x14ac:dyDescent="0.3">
      <c r="A80" s="291"/>
      <c r="B80" s="291"/>
      <c r="C80" s="291"/>
      <c r="D80" s="291"/>
      <c r="E80" s="291"/>
      <c r="F80" s="291"/>
      <c r="G80" s="291"/>
      <c r="H80" s="291"/>
      <c r="I80" s="291"/>
      <c r="J80" s="291"/>
      <c r="K80" s="291"/>
      <c r="L80" s="438"/>
      <c r="M80" s="438"/>
      <c r="N80" s="438"/>
      <c r="O80" s="438"/>
      <c r="P80" s="291"/>
      <c r="Q80" s="291"/>
      <c r="R80" s="291"/>
      <c r="S80" s="291"/>
      <c r="T80" s="291"/>
    </row>
    <row r="81" spans="1:20" s="439" customFormat="1" ht="16.5" x14ac:dyDescent="0.3">
      <c r="A81" s="291"/>
      <c r="B81" s="291"/>
      <c r="C81" s="291"/>
      <c r="D81" s="291"/>
      <c r="E81" s="291"/>
      <c r="F81" s="291"/>
      <c r="G81" s="291"/>
      <c r="H81" s="291"/>
      <c r="I81" s="291"/>
      <c r="J81" s="291"/>
      <c r="K81" s="291"/>
      <c r="L81" s="438"/>
      <c r="M81" s="438"/>
      <c r="N81" s="438"/>
      <c r="O81" s="438"/>
      <c r="P81" s="291"/>
      <c r="Q81" s="291"/>
      <c r="R81" s="291"/>
      <c r="S81" s="291"/>
      <c r="T81" s="291"/>
    </row>
    <row r="82" spans="1:20" s="439" customFormat="1" ht="16.5" x14ac:dyDescent="0.3">
      <c r="A82" s="291"/>
      <c r="B82" s="291"/>
      <c r="C82" s="291"/>
      <c r="D82" s="291"/>
      <c r="E82" s="291"/>
      <c r="F82" s="291"/>
      <c r="G82" s="291"/>
      <c r="H82" s="291"/>
      <c r="I82" s="291"/>
      <c r="J82" s="291"/>
      <c r="K82" s="291"/>
      <c r="L82" s="438"/>
      <c r="M82" s="438"/>
      <c r="N82" s="438"/>
      <c r="O82" s="438"/>
      <c r="P82" s="291"/>
      <c r="Q82" s="291"/>
      <c r="R82" s="291"/>
      <c r="S82" s="291"/>
      <c r="T82" s="291"/>
    </row>
    <row r="83" spans="1:20" s="439" customFormat="1" ht="16.5" x14ac:dyDescent="0.3">
      <c r="A83" s="291"/>
      <c r="B83" s="291"/>
      <c r="C83" s="291"/>
      <c r="D83" s="291"/>
      <c r="E83" s="291"/>
      <c r="F83" s="291"/>
      <c r="G83" s="291"/>
      <c r="H83" s="291"/>
      <c r="I83" s="291"/>
      <c r="J83" s="291"/>
      <c r="K83" s="291"/>
      <c r="L83" s="438"/>
      <c r="M83" s="438"/>
      <c r="N83" s="438"/>
      <c r="O83" s="438"/>
      <c r="P83" s="291"/>
      <c r="Q83" s="291"/>
      <c r="R83" s="291"/>
      <c r="S83" s="291"/>
      <c r="T83" s="291"/>
    </row>
    <row r="84" spans="1:20" s="439" customFormat="1" ht="16.5" x14ac:dyDescent="0.3">
      <c r="A84" s="291"/>
      <c r="B84" s="291"/>
      <c r="C84" s="291"/>
      <c r="D84" s="291"/>
      <c r="E84" s="291"/>
      <c r="F84" s="291"/>
      <c r="G84" s="291"/>
      <c r="H84" s="291"/>
      <c r="I84" s="291"/>
      <c r="J84" s="291"/>
      <c r="K84" s="291"/>
      <c r="L84" s="438"/>
      <c r="M84" s="438"/>
      <c r="N84" s="438"/>
      <c r="O84" s="438"/>
      <c r="P84" s="291"/>
      <c r="Q84" s="291"/>
      <c r="R84" s="291"/>
      <c r="S84" s="291"/>
      <c r="T84" s="291"/>
    </row>
    <row r="85" spans="1:20" s="439" customFormat="1" ht="16.5" x14ac:dyDescent="0.3">
      <c r="A85" s="291"/>
      <c r="B85" s="291"/>
      <c r="C85" s="291"/>
      <c r="D85" s="291"/>
      <c r="E85" s="291"/>
      <c r="F85" s="291"/>
      <c r="G85" s="291"/>
      <c r="H85" s="291"/>
      <c r="I85" s="291"/>
      <c r="J85" s="291"/>
      <c r="K85" s="291"/>
      <c r="L85" s="438"/>
      <c r="M85" s="438"/>
      <c r="N85" s="438"/>
      <c r="O85" s="438"/>
      <c r="P85" s="291"/>
      <c r="Q85" s="291"/>
      <c r="R85" s="291"/>
      <c r="S85" s="291"/>
      <c r="T85" s="291"/>
    </row>
    <row r="86" spans="1:20" s="439" customFormat="1" ht="16.5" x14ac:dyDescent="0.3">
      <c r="A86" s="291"/>
      <c r="B86" s="291"/>
      <c r="C86" s="291"/>
      <c r="D86" s="291"/>
      <c r="E86" s="291"/>
      <c r="F86" s="291"/>
      <c r="G86" s="291"/>
      <c r="H86" s="291"/>
      <c r="I86" s="291"/>
      <c r="J86" s="291"/>
      <c r="K86" s="291"/>
      <c r="L86" s="438"/>
      <c r="M86" s="438"/>
      <c r="N86" s="438"/>
      <c r="O86" s="438"/>
      <c r="P86" s="291"/>
      <c r="Q86" s="291"/>
      <c r="R86" s="291"/>
      <c r="S86" s="291"/>
      <c r="T86" s="291"/>
    </row>
    <row r="87" spans="1:20" s="439" customFormat="1" ht="16.5" x14ac:dyDescent="0.3">
      <c r="A87" s="291"/>
      <c r="B87" s="291"/>
      <c r="C87" s="291"/>
      <c r="D87" s="291"/>
      <c r="E87" s="291"/>
      <c r="F87" s="291"/>
      <c r="G87" s="291"/>
      <c r="H87" s="291"/>
      <c r="I87" s="291"/>
      <c r="J87" s="291"/>
      <c r="K87" s="291"/>
      <c r="L87" s="438"/>
      <c r="M87" s="438"/>
      <c r="N87" s="438"/>
      <c r="O87" s="438"/>
      <c r="P87" s="291"/>
      <c r="Q87" s="291"/>
      <c r="R87" s="291"/>
      <c r="S87" s="291"/>
      <c r="T87" s="291"/>
    </row>
    <row r="88" spans="1:20" s="439" customFormat="1" ht="16.5" x14ac:dyDescent="0.3">
      <c r="A88" s="291"/>
      <c r="B88" s="291"/>
      <c r="C88" s="291"/>
      <c r="D88" s="291"/>
      <c r="E88" s="291"/>
      <c r="F88" s="291"/>
      <c r="G88" s="291"/>
      <c r="H88" s="291"/>
      <c r="I88" s="291"/>
      <c r="J88" s="291"/>
      <c r="K88" s="291"/>
      <c r="L88" s="438"/>
      <c r="M88" s="438"/>
      <c r="N88" s="438"/>
      <c r="O88" s="438"/>
      <c r="P88" s="291"/>
      <c r="Q88" s="291"/>
      <c r="R88" s="291"/>
      <c r="S88" s="291"/>
      <c r="T88" s="291"/>
    </row>
    <row r="89" spans="1:20" s="439" customFormat="1" ht="16.5" x14ac:dyDescent="0.3">
      <c r="A89" s="291"/>
      <c r="B89" s="291"/>
      <c r="C89" s="291"/>
      <c r="D89" s="291"/>
      <c r="E89" s="291"/>
      <c r="F89" s="291"/>
      <c r="G89" s="291"/>
      <c r="H89" s="291"/>
      <c r="I89" s="291"/>
      <c r="J89" s="291"/>
      <c r="K89" s="291"/>
      <c r="L89" s="438"/>
      <c r="M89" s="438"/>
      <c r="N89" s="438"/>
      <c r="O89" s="438"/>
      <c r="P89" s="291"/>
      <c r="Q89" s="291"/>
      <c r="R89" s="291"/>
      <c r="S89" s="291"/>
      <c r="T89" s="291"/>
    </row>
    <row r="90" spans="1:20" s="439" customFormat="1" ht="16.5" x14ac:dyDescent="0.3">
      <c r="A90" s="291"/>
      <c r="B90" s="291"/>
      <c r="C90" s="291"/>
      <c r="D90" s="291"/>
      <c r="E90" s="291"/>
      <c r="F90" s="291"/>
      <c r="G90" s="291"/>
      <c r="H90" s="291"/>
      <c r="I90" s="291"/>
      <c r="J90" s="291"/>
      <c r="K90" s="291"/>
      <c r="L90" s="438"/>
      <c r="M90" s="438"/>
      <c r="N90" s="438"/>
      <c r="O90" s="438"/>
      <c r="P90" s="291"/>
      <c r="Q90" s="291"/>
      <c r="R90" s="291"/>
      <c r="S90" s="291"/>
      <c r="T90" s="291"/>
    </row>
    <row r="91" spans="1:20" s="439" customFormat="1" ht="16.5" x14ac:dyDescent="0.3">
      <c r="A91" s="291"/>
      <c r="B91" s="291"/>
      <c r="C91" s="291"/>
      <c r="D91" s="291"/>
      <c r="E91" s="291"/>
      <c r="F91" s="291"/>
      <c r="G91" s="291"/>
      <c r="H91" s="291"/>
      <c r="I91" s="291"/>
      <c r="J91" s="291"/>
      <c r="K91" s="291"/>
      <c r="L91" s="438"/>
      <c r="M91" s="438"/>
      <c r="N91" s="438"/>
      <c r="O91" s="438"/>
      <c r="P91" s="291"/>
      <c r="Q91" s="291"/>
      <c r="R91" s="291"/>
      <c r="S91" s="291"/>
      <c r="T91" s="291"/>
    </row>
    <row r="92" spans="1:20" s="439" customFormat="1" ht="16.5" x14ac:dyDescent="0.3">
      <c r="A92" s="291"/>
      <c r="B92" s="291"/>
      <c r="C92" s="291"/>
      <c r="D92" s="291"/>
      <c r="E92" s="291"/>
      <c r="F92" s="291"/>
      <c r="G92" s="291"/>
      <c r="H92" s="291"/>
      <c r="I92" s="291"/>
      <c r="J92" s="291"/>
      <c r="K92" s="291"/>
      <c r="L92" s="438"/>
      <c r="M92" s="438"/>
      <c r="N92" s="438"/>
      <c r="O92" s="438"/>
      <c r="P92" s="291"/>
      <c r="Q92" s="291"/>
      <c r="R92" s="291"/>
      <c r="S92" s="291"/>
      <c r="T92" s="291"/>
    </row>
    <row r="93" spans="1:20" s="439" customFormat="1" ht="16.5" x14ac:dyDescent="0.3">
      <c r="A93" s="291"/>
      <c r="B93" s="291"/>
      <c r="C93" s="291"/>
      <c r="D93" s="291"/>
      <c r="E93" s="291"/>
      <c r="F93" s="291"/>
      <c r="G93" s="291"/>
      <c r="H93" s="291"/>
      <c r="I93" s="291"/>
      <c r="J93" s="291"/>
      <c r="K93" s="291"/>
      <c r="L93" s="438"/>
      <c r="M93" s="438"/>
      <c r="N93" s="438"/>
      <c r="O93" s="438"/>
      <c r="P93" s="291"/>
      <c r="Q93" s="291"/>
      <c r="R93" s="291"/>
      <c r="S93" s="291"/>
      <c r="T93" s="291"/>
    </row>
    <row r="94" spans="1:20" s="439" customFormat="1" ht="16.5" x14ac:dyDescent="0.3">
      <c r="A94" s="291"/>
      <c r="B94" s="291"/>
      <c r="C94" s="291"/>
      <c r="D94" s="291"/>
      <c r="E94" s="291"/>
      <c r="F94" s="291"/>
      <c r="G94" s="291"/>
      <c r="H94" s="291"/>
      <c r="I94" s="291"/>
      <c r="J94" s="291"/>
      <c r="K94" s="291"/>
      <c r="L94" s="438"/>
      <c r="M94" s="438"/>
      <c r="N94" s="438"/>
      <c r="O94" s="438"/>
      <c r="P94" s="291"/>
      <c r="Q94" s="291"/>
      <c r="R94" s="291"/>
      <c r="S94" s="291"/>
      <c r="T94" s="291"/>
    </row>
    <row r="95" spans="1:20" s="439" customFormat="1" ht="16.5" x14ac:dyDescent="0.3">
      <c r="A95" s="291"/>
      <c r="B95" s="291"/>
      <c r="C95" s="291"/>
      <c r="D95" s="291"/>
      <c r="E95" s="291"/>
      <c r="F95" s="291"/>
      <c r="G95" s="291"/>
      <c r="H95" s="291"/>
      <c r="I95" s="291"/>
      <c r="J95" s="291"/>
      <c r="K95" s="291"/>
      <c r="L95" s="438"/>
      <c r="M95" s="438"/>
      <c r="N95" s="438"/>
      <c r="O95" s="438"/>
      <c r="P95" s="291"/>
      <c r="Q95" s="291"/>
      <c r="R95" s="291"/>
      <c r="S95" s="291"/>
      <c r="T95" s="291"/>
    </row>
    <row r="96" spans="1:20" s="439" customFormat="1" ht="16.5" x14ac:dyDescent="0.3">
      <c r="A96" s="291"/>
      <c r="B96" s="291"/>
      <c r="C96" s="291"/>
      <c r="D96" s="291"/>
      <c r="E96" s="291"/>
      <c r="F96" s="291"/>
      <c r="G96" s="291"/>
      <c r="H96" s="291"/>
      <c r="I96" s="291"/>
      <c r="J96" s="291"/>
      <c r="K96" s="291"/>
      <c r="L96" s="438"/>
      <c r="M96" s="438"/>
      <c r="N96" s="438"/>
      <c r="O96" s="438"/>
      <c r="P96" s="291"/>
      <c r="Q96" s="291"/>
      <c r="R96" s="291"/>
      <c r="S96" s="291"/>
      <c r="T96" s="291"/>
    </row>
    <row r="97" spans="1:20" s="439" customFormat="1" ht="16.5" x14ac:dyDescent="0.3">
      <c r="A97" s="291"/>
      <c r="B97" s="291"/>
      <c r="C97" s="291"/>
      <c r="D97" s="291"/>
      <c r="E97" s="291"/>
      <c r="F97" s="291"/>
      <c r="G97" s="291"/>
      <c r="H97" s="291"/>
      <c r="I97" s="291"/>
      <c r="J97" s="291"/>
      <c r="K97" s="291"/>
      <c r="L97" s="438"/>
      <c r="M97" s="438"/>
      <c r="N97" s="438"/>
      <c r="O97" s="438"/>
      <c r="P97" s="291"/>
      <c r="Q97" s="291"/>
      <c r="R97" s="291"/>
      <c r="S97" s="291"/>
      <c r="T97" s="291"/>
    </row>
    <row r="98" spans="1:20" s="439" customFormat="1" ht="16.5" x14ac:dyDescent="0.3">
      <c r="A98" s="291"/>
      <c r="B98" s="291"/>
      <c r="C98" s="291"/>
      <c r="D98" s="291"/>
      <c r="E98" s="291"/>
      <c r="F98" s="291"/>
      <c r="G98" s="291"/>
      <c r="H98" s="291"/>
      <c r="I98" s="291"/>
      <c r="J98" s="291"/>
      <c r="K98" s="291"/>
      <c r="L98" s="438"/>
      <c r="M98" s="438"/>
      <c r="N98" s="438"/>
      <c r="O98" s="438"/>
      <c r="P98" s="291"/>
      <c r="Q98" s="291"/>
      <c r="R98" s="291"/>
      <c r="S98" s="291"/>
      <c r="T98" s="291"/>
    </row>
    <row r="99" spans="1:20" s="439" customFormat="1" ht="16.5" x14ac:dyDescent="0.3">
      <c r="A99" s="291"/>
      <c r="B99" s="291"/>
      <c r="C99" s="291"/>
      <c r="D99" s="291"/>
      <c r="E99" s="291"/>
      <c r="F99" s="291"/>
      <c r="G99" s="291"/>
      <c r="H99" s="291"/>
      <c r="I99" s="291"/>
      <c r="J99" s="291"/>
      <c r="K99" s="291"/>
      <c r="L99" s="438"/>
      <c r="M99" s="438"/>
      <c r="N99" s="438"/>
      <c r="O99" s="438"/>
      <c r="P99" s="291"/>
      <c r="Q99" s="291"/>
      <c r="R99" s="291"/>
      <c r="S99" s="291"/>
      <c r="T99" s="291"/>
    </row>
    <row r="100" spans="1:20" s="439" customFormat="1" ht="16.5" x14ac:dyDescent="0.3">
      <c r="A100" s="291"/>
      <c r="B100" s="291"/>
      <c r="C100" s="291"/>
      <c r="D100" s="291"/>
      <c r="E100" s="291"/>
      <c r="F100" s="291"/>
      <c r="G100" s="291"/>
      <c r="H100" s="291"/>
      <c r="I100" s="291"/>
      <c r="J100" s="291"/>
      <c r="K100" s="291"/>
      <c r="L100" s="438"/>
      <c r="M100" s="438"/>
      <c r="N100" s="438"/>
      <c r="O100" s="438"/>
      <c r="P100" s="291"/>
      <c r="Q100" s="291"/>
      <c r="R100" s="291"/>
      <c r="S100" s="291"/>
      <c r="T100" s="291"/>
    </row>
    <row r="101" spans="1:20" s="439" customFormat="1" ht="16.5" x14ac:dyDescent="0.3">
      <c r="A101" s="291"/>
      <c r="B101" s="291"/>
      <c r="C101" s="291"/>
      <c r="D101" s="291"/>
      <c r="E101" s="291"/>
      <c r="F101" s="291"/>
      <c r="G101" s="291"/>
      <c r="H101" s="291"/>
      <c r="I101" s="291"/>
      <c r="J101" s="291"/>
      <c r="K101" s="291"/>
      <c r="L101" s="438"/>
      <c r="M101" s="438"/>
      <c r="N101" s="438"/>
      <c r="O101" s="438"/>
      <c r="P101" s="291"/>
      <c r="Q101" s="291"/>
      <c r="R101" s="291"/>
      <c r="S101" s="291"/>
      <c r="T101" s="291"/>
    </row>
    <row r="102" spans="1:20" s="439" customFormat="1" ht="16.5" x14ac:dyDescent="0.3">
      <c r="A102" s="291"/>
      <c r="B102" s="291"/>
      <c r="C102" s="291"/>
      <c r="D102" s="291"/>
      <c r="E102" s="291"/>
      <c r="F102" s="291"/>
      <c r="G102" s="291"/>
      <c r="H102" s="291"/>
      <c r="I102" s="291"/>
      <c r="J102" s="291"/>
      <c r="K102" s="291"/>
      <c r="L102" s="438"/>
      <c r="M102" s="438"/>
      <c r="N102" s="438"/>
      <c r="O102" s="438"/>
      <c r="P102" s="291"/>
      <c r="Q102" s="291"/>
      <c r="R102" s="291"/>
      <c r="S102" s="291"/>
      <c r="T102" s="291"/>
    </row>
    <row r="103" spans="1:20" s="439" customFormat="1" ht="16.5" x14ac:dyDescent="0.3">
      <c r="A103" s="291"/>
      <c r="B103" s="291"/>
      <c r="C103" s="291"/>
      <c r="D103" s="291"/>
      <c r="E103" s="291"/>
      <c r="F103" s="291"/>
      <c r="G103" s="291"/>
      <c r="H103" s="291"/>
      <c r="I103" s="291"/>
      <c r="J103" s="291"/>
      <c r="K103" s="291"/>
      <c r="L103" s="438"/>
      <c r="M103" s="438"/>
      <c r="N103" s="438"/>
      <c r="O103" s="438"/>
      <c r="P103" s="291"/>
      <c r="Q103" s="291"/>
      <c r="R103" s="291"/>
      <c r="S103" s="291"/>
      <c r="T103" s="291"/>
    </row>
    <row r="104" spans="1:20" s="439" customFormat="1" ht="16.5" x14ac:dyDescent="0.3">
      <c r="A104" s="291"/>
      <c r="B104" s="291"/>
      <c r="C104" s="291"/>
      <c r="D104" s="291"/>
      <c r="E104" s="291"/>
      <c r="F104" s="291"/>
      <c r="G104" s="291"/>
      <c r="H104" s="291"/>
      <c r="I104" s="291"/>
      <c r="J104" s="291"/>
      <c r="K104" s="291"/>
      <c r="L104" s="438"/>
      <c r="M104" s="438"/>
      <c r="N104" s="438"/>
      <c r="O104" s="438"/>
      <c r="P104" s="291"/>
      <c r="Q104" s="291"/>
      <c r="R104" s="291"/>
      <c r="S104" s="291"/>
      <c r="T104" s="291"/>
    </row>
    <row r="105" spans="1:20" s="439" customFormat="1" ht="16.5" x14ac:dyDescent="0.3">
      <c r="A105" s="291"/>
      <c r="B105" s="291"/>
      <c r="C105" s="291"/>
      <c r="D105" s="291"/>
      <c r="E105" s="291"/>
      <c r="F105" s="291"/>
      <c r="G105" s="291"/>
      <c r="H105" s="291"/>
      <c r="I105" s="291"/>
      <c r="J105" s="291"/>
      <c r="K105" s="291"/>
      <c r="L105" s="438"/>
      <c r="M105" s="438"/>
      <c r="N105" s="438"/>
      <c r="O105" s="438"/>
      <c r="P105" s="291"/>
      <c r="Q105" s="291"/>
      <c r="R105" s="291"/>
      <c r="S105" s="291"/>
      <c r="T105" s="291"/>
    </row>
    <row r="106" spans="1:20" s="439" customFormat="1" ht="16.5" x14ac:dyDescent="0.3">
      <c r="A106" s="291"/>
      <c r="B106" s="291"/>
      <c r="C106" s="291"/>
      <c r="D106" s="291"/>
      <c r="E106" s="291"/>
      <c r="F106" s="291"/>
      <c r="G106" s="291"/>
      <c r="H106" s="291"/>
      <c r="I106" s="291"/>
      <c r="J106" s="291"/>
      <c r="K106" s="291"/>
      <c r="L106" s="438"/>
      <c r="M106" s="438"/>
      <c r="N106" s="438"/>
      <c r="O106" s="438"/>
      <c r="P106" s="291"/>
      <c r="Q106" s="291"/>
      <c r="R106" s="291"/>
      <c r="S106" s="291"/>
      <c r="T106" s="291"/>
    </row>
    <row r="107" spans="1:20" s="439" customFormat="1" ht="16.5" x14ac:dyDescent="0.3">
      <c r="A107" s="291"/>
      <c r="B107" s="291"/>
      <c r="C107" s="291"/>
      <c r="D107" s="291"/>
      <c r="E107" s="291"/>
      <c r="F107" s="291"/>
      <c r="G107" s="291"/>
      <c r="H107" s="291"/>
      <c r="I107" s="291"/>
      <c r="J107" s="291"/>
      <c r="K107" s="291"/>
      <c r="L107" s="438"/>
      <c r="M107" s="438"/>
      <c r="N107" s="438"/>
      <c r="O107" s="438"/>
      <c r="P107" s="291"/>
      <c r="Q107" s="291"/>
      <c r="R107" s="291"/>
      <c r="S107" s="291"/>
      <c r="T107" s="291"/>
    </row>
    <row r="108" spans="1:20" s="439" customFormat="1" ht="16.5" x14ac:dyDescent="0.3">
      <c r="A108" s="291"/>
      <c r="B108" s="291"/>
      <c r="C108" s="291"/>
      <c r="D108" s="291"/>
      <c r="E108" s="291"/>
      <c r="F108" s="291"/>
      <c r="G108" s="291"/>
      <c r="H108" s="291"/>
      <c r="I108" s="291"/>
      <c r="J108" s="291"/>
      <c r="K108" s="291"/>
      <c r="L108" s="438"/>
      <c r="M108" s="438"/>
      <c r="N108" s="438"/>
      <c r="O108" s="438"/>
      <c r="P108" s="291"/>
      <c r="Q108" s="291"/>
      <c r="R108" s="291"/>
      <c r="S108" s="291"/>
      <c r="T108" s="291"/>
    </row>
    <row r="109" spans="1:20" s="439" customFormat="1" ht="16.5" x14ac:dyDescent="0.3">
      <c r="A109" s="291"/>
      <c r="B109" s="291"/>
      <c r="C109" s="291"/>
      <c r="D109" s="291"/>
      <c r="E109" s="291"/>
      <c r="F109" s="291"/>
      <c r="G109" s="291"/>
      <c r="H109" s="291"/>
      <c r="I109" s="291"/>
      <c r="J109" s="291"/>
      <c r="K109" s="291"/>
      <c r="L109" s="438"/>
      <c r="M109" s="438"/>
      <c r="N109" s="438"/>
      <c r="O109" s="438"/>
      <c r="P109" s="291"/>
      <c r="Q109" s="291"/>
      <c r="R109" s="291"/>
      <c r="S109" s="291"/>
      <c r="T109" s="291"/>
    </row>
    <row r="110" spans="1:20" s="439" customFormat="1" ht="16.5" x14ac:dyDescent="0.3">
      <c r="A110" s="291"/>
      <c r="B110" s="291"/>
      <c r="C110" s="291"/>
      <c r="D110" s="291"/>
      <c r="E110" s="291"/>
      <c r="F110" s="291"/>
      <c r="G110" s="291"/>
      <c r="H110" s="291"/>
      <c r="I110" s="291"/>
      <c r="J110" s="291"/>
      <c r="K110" s="291"/>
      <c r="L110" s="438"/>
      <c r="M110" s="438"/>
      <c r="N110" s="438"/>
      <c r="O110" s="438"/>
      <c r="P110" s="291"/>
      <c r="Q110" s="291"/>
      <c r="R110" s="291"/>
      <c r="S110" s="291"/>
      <c r="T110" s="291"/>
    </row>
    <row r="111" spans="1:20" s="439" customFormat="1" ht="16.5" x14ac:dyDescent="0.3">
      <c r="A111" s="291"/>
      <c r="B111" s="291"/>
      <c r="C111" s="291"/>
      <c r="D111" s="291"/>
      <c r="E111" s="291"/>
      <c r="F111" s="291"/>
      <c r="G111" s="291"/>
      <c r="H111" s="291"/>
      <c r="I111" s="291"/>
      <c r="J111" s="291"/>
      <c r="K111" s="291"/>
      <c r="L111" s="438"/>
      <c r="M111" s="438"/>
      <c r="N111" s="438"/>
      <c r="O111" s="438"/>
      <c r="P111" s="291"/>
      <c r="Q111" s="291"/>
      <c r="R111" s="291"/>
      <c r="S111" s="291"/>
      <c r="T111" s="291"/>
    </row>
    <row r="112" spans="1:20" s="439" customFormat="1" ht="16.5" x14ac:dyDescent="0.3">
      <c r="A112" s="291"/>
      <c r="B112" s="291"/>
      <c r="C112" s="291"/>
      <c r="D112" s="291"/>
      <c r="E112" s="291"/>
      <c r="F112" s="291"/>
      <c r="G112" s="291"/>
      <c r="H112" s="291"/>
      <c r="I112" s="291"/>
      <c r="J112" s="291"/>
      <c r="K112" s="291"/>
      <c r="L112" s="291"/>
    </row>
    <row r="113" s="439" customFormat="1" ht="16.5" x14ac:dyDescent="0.3"/>
    <row r="114" s="439" customFormat="1" ht="16.5" x14ac:dyDescent="0.3"/>
    <row r="115" s="439" customFormat="1" ht="16.5" x14ac:dyDescent="0.3"/>
  </sheetData>
  <sheetProtection algorithmName="SHA-512" hashValue="gByaJc08d/EQP3rhT3fwHIC5LFrt/UE051g6w92gstN7J/mpRNQLN9SLNb+Cb5nqhL3WGePIITD581vv5+qBew==" saltValue="DvU6cmKbZ03HSEjSGdUOLA==" spinCount="100000" sheet="1" objects="1" scenarios="1"/>
  <customSheetViews>
    <customSheetView guid="{BDC8AE3F-6C52-4013-8B34-4743A4E33792}" state="hidden">
      <pageMargins left="0.7" right="0.7" top="0.75" bottom="0.75" header="0.3" footer="0.3"/>
      <pageSetup orientation="portrait" r:id="rId1"/>
    </customSheetView>
    <customSheetView guid="{DFDD0A5F-1CD5-4B59-83C1-73FEE1AC7815}" state="hidden">
      <pageMargins left="0.7" right="0.7" top="0.75" bottom="0.75" header="0.3" footer="0.3"/>
      <pageSetup orientation="portrait" r:id="rId2"/>
    </customSheetView>
  </customSheetViews>
  <mergeCells count="56">
    <mergeCell ref="E6:F6"/>
    <mergeCell ref="G6:H6"/>
    <mergeCell ref="E7:F7"/>
    <mergeCell ref="G7:H7"/>
    <mergeCell ref="E8:F8"/>
    <mergeCell ref="G8:H8"/>
    <mergeCell ref="E9:F9"/>
    <mergeCell ref="G9:H9"/>
    <mergeCell ref="E10:F10"/>
    <mergeCell ref="G10:H10"/>
    <mergeCell ref="E11:F11"/>
    <mergeCell ref="G11:H11"/>
    <mergeCell ref="E12:F12"/>
    <mergeCell ref="G12:H12"/>
    <mergeCell ref="E13:F13"/>
    <mergeCell ref="G13:H13"/>
    <mergeCell ref="E14:F14"/>
    <mergeCell ref="G14:H14"/>
    <mergeCell ref="E15:F15"/>
    <mergeCell ref="G15:H15"/>
    <mergeCell ref="E16:F16"/>
    <mergeCell ref="G16:H16"/>
    <mergeCell ref="E17:F17"/>
    <mergeCell ref="G17:H17"/>
    <mergeCell ref="E35:F35"/>
    <mergeCell ref="E18:F18"/>
    <mergeCell ref="G18:H18"/>
    <mergeCell ref="E19:F19"/>
    <mergeCell ref="G19:H19"/>
    <mergeCell ref="E20:F20"/>
    <mergeCell ref="G20:H20"/>
    <mergeCell ref="E28:F28"/>
    <mergeCell ref="E30:F30"/>
    <mergeCell ref="E31:F31"/>
    <mergeCell ref="E32:F32"/>
    <mergeCell ref="E33:F33"/>
    <mergeCell ref="E50:F50"/>
    <mergeCell ref="E36:F36"/>
    <mergeCell ref="E38:F38"/>
    <mergeCell ref="E39:F39"/>
    <mergeCell ref="E41:F41"/>
    <mergeCell ref="E42:F42"/>
    <mergeCell ref="E44:F44"/>
    <mergeCell ref="E45:F45"/>
    <mergeCell ref="E46:F46"/>
    <mergeCell ref="E47:F47"/>
    <mergeCell ref="E48:F48"/>
    <mergeCell ref="E49:F49"/>
    <mergeCell ref="E65:F65"/>
    <mergeCell ref="E67:F67"/>
    <mergeCell ref="E51:F51"/>
    <mergeCell ref="E56:F56"/>
    <mergeCell ref="E58:F58"/>
    <mergeCell ref="E59:F59"/>
    <mergeCell ref="E61:F61"/>
    <mergeCell ref="E63:F63"/>
  </mergeCells>
  <conditionalFormatting sqref="E8 G8">
    <cfRule type="expression" dxfId="78" priority="69">
      <formula>E8=TRUE</formula>
    </cfRule>
    <cfRule type="expression" dxfId="77" priority="68">
      <formula>E8=FALSE</formula>
    </cfRule>
  </conditionalFormatting>
  <conditionalFormatting sqref="E10 G10">
    <cfRule type="expression" dxfId="76" priority="54">
      <formula>E10=TRUE</formula>
    </cfRule>
    <cfRule type="expression" dxfId="75" priority="53">
      <formula>E10=FALSE</formula>
    </cfRule>
  </conditionalFormatting>
  <conditionalFormatting sqref="E12 G12">
    <cfRule type="expression" dxfId="74" priority="45">
      <formula>E12=TRUE</formula>
    </cfRule>
    <cfRule type="expression" dxfId="73" priority="44">
      <formula>E12=FALSE</formula>
    </cfRule>
  </conditionalFormatting>
  <conditionalFormatting sqref="E14 G14">
    <cfRule type="expression" dxfId="72" priority="35">
      <formula>E14=FALSE</formula>
    </cfRule>
    <cfRule type="expression" dxfId="71" priority="36">
      <formula>E14=TRUE</formula>
    </cfRule>
  </conditionalFormatting>
  <conditionalFormatting sqref="E16 G16 J16">
    <cfRule type="expression" dxfId="70" priority="37">
      <formula>E16=TRUE</formula>
    </cfRule>
  </conditionalFormatting>
  <conditionalFormatting sqref="E18 G18 J18">
    <cfRule type="expression" dxfId="69" priority="46">
      <formula>E18=TRUE</formula>
    </cfRule>
  </conditionalFormatting>
  <conditionalFormatting sqref="E20 G20 J20">
    <cfRule type="expression" dxfId="68" priority="61">
      <formula>E20=TRUE</formula>
    </cfRule>
  </conditionalFormatting>
  <conditionalFormatting sqref="E7:L7">
    <cfRule type="cellIs" dxfId="67" priority="70" operator="equal">
      <formula>$D$42</formula>
    </cfRule>
  </conditionalFormatting>
  <conditionalFormatting sqref="E8:L8">
    <cfRule type="expression" dxfId="66" priority="1">
      <formula>+COUNTIF($E$8:$L$8,"TRUE")&gt;1</formula>
    </cfRule>
  </conditionalFormatting>
  <conditionalFormatting sqref="E9:L9">
    <cfRule type="cellIs" dxfId="65" priority="60" operator="equal">
      <formula>$D$41</formula>
    </cfRule>
  </conditionalFormatting>
  <conditionalFormatting sqref="E10:L10">
    <cfRule type="expression" dxfId="64" priority="10">
      <formula>+COUNTIF($E$10:$L$10,"TRUE")&gt;1</formula>
    </cfRule>
  </conditionalFormatting>
  <conditionalFormatting sqref="E11:L11">
    <cfRule type="cellIs" dxfId="63" priority="59" operator="equal">
      <formula>$D$46</formula>
    </cfRule>
  </conditionalFormatting>
  <conditionalFormatting sqref="E12:L12">
    <cfRule type="expression" dxfId="62" priority="19">
      <formula>+COUNTIF($E$12:$L$12,"TRUE")&gt;1</formula>
    </cfRule>
  </conditionalFormatting>
  <conditionalFormatting sqref="E13:L13">
    <cfRule type="cellIs" dxfId="61" priority="58" operator="equal">
      <formula>$D$47</formula>
    </cfRule>
  </conditionalFormatting>
  <conditionalFormatting sqref="E14:L14">
    <cfRule type="expression" dxfId="60" priority="28">
      <formula>+COUNTIF($E$14:$L$14,"TRUE")&gt;1</formula>
    </cfRule>
  </conditionalFormatting>
  <conditionalFormatting sqref="E15:L15">
    <cfRule type="cellIs" dxfId="59" priority="57" operator="equal">
      <formula>$D$48</formula>
    </cfRule>
  </conditionalFormatting>
  <conditionalFormatting sqref="E16:L16">
    <cfRule type="expression" dxfId="58" priority="20">
      <formula>+COUNTIF($E$16:$L$16,"TRUE")&gt;1</formula>
    </cfRule>
  </conditionalFormatting>
  <conditionalFormatting sqref="E17:L17">
    <cfRule type="cellIs" dxfId="57" priority="56" operator="equal">
      <formula>$D$49</formula>
    </cfRule>
  </conditionalFormatting>
  <conditionalFormatting sqref="E18:L18">
    <cfRule type="expression" dxfId="56" priority="11">
      <formula>+COUNTIF($E$18:$L$18,"TRUE")&gt;1</formula>
    </cfRule>
  </conditionalFormatting>
  <conditionalFormatting sqref="E19:L19">
    <cfRule type="cellIs" dxfId="55" priority="55" operator="equal">
      <formula>$D$50</formula>
    </cfRule>
  </conditionalFormatting>
  <conditionalFormatting sqref="E20:L20">
    <cfRule type="expression" dxfId="54" priority="2">
      <formula>+COUNTIF($E$20:$L$20,"TRUE")&gt;1</formula>
    </cfRule>
  </conditionalFormatting>
  <conditionalFormatting sqref="I8:L8">
    <cfRule type="expression" dxfId="53" priority="63">
      <formula>I8=TRUE</formula>
    </cfRule>
    <cfRule type="expression" dxfId="52" priority="62">
      <formula>I8=FALSE</formula>
    </cfRule>
  </conditionalFormatting>
  <conditionalFormatting sqref="I10:L10">
    <cfRule type="expression" dxfId="51" priority="48">
      <formula>I10=TRUE</formula>
    </cfRule>
    <cfRule type="expression" dxfId="50" priority="47">
      <formula>I10=FALSE</formula>
    </cfRule>
  </conditionalFormatting>
  <conditionalFormatting sqref="I12:L12">
    <cfRule type="expression" dxfId="49" priority="39">
      <formula>I12=TRUE</formula>
    </cfRule>
    <cfRule type="expression" dxfId="48" priority="38">
      <formula>I12=FALSE</formula>
    </cfRule>
  </conditionalFormatting>
  <conditionalFormatting sqref="I14:L14">
    <cfRule type="expression" dxfId="47" priority="30">
      <formula>I14=TRUE</formula>
    </cfRule>
    <cfRule type="expression" dxfId="46" priority="29">
      <formula>I14=FALSE</formula>
    </cfRule>
  </conditionalFormatting>
  <conditionalFormatting sqref="I16:L16">
    <cfRule type="expression" dxfId="45" priority="23">
      <formula>I16=TRUE</formula>
    </cfRule>
    <cfRule type="expression" dxfId="44" priority="21">
      <formula>I16=FALSE</formula>
    </cfRule>
  </conditionalFormatting>
  <conditionalFormatting sqref="I18:L18">
    <cfRule type="expression" dxfId="43" priority="14">
      <formula>I18=TRUE</formula>
    </cfRule>
    <cfRule type="expression" dxfId="42" priority="12">
      <formula>I18=FALSE</formula>
    </cfRule>
  </conditionalFormatting>
  <conditionalFormatting sqref="I20:L20">
    <cfRule type="expression" dxfId="41" priority="3">
      <formula>I20=FALSE</formula>
    </cfRule>
    <cfRule type="expression" dxfId="40" priority="5">
      <formula>I20=TRUE</formula>
    </cfRule>
  </conditionalFormatting>
  <conditionalFormatting sqref="J16 E16 G16">
    <cfRule type="expression" dxfId="39" priority="27">
      <formula>E16=FALSE</formula>
    </cfRule>
  </conditionalFormatting>
  <conditionalFormatting sqref="J18 E18 G18">
    <cfRule type="expression" dxfId="38" priority="18">
      <formula>E18=FALSE</formula>
    </cfRule>
  </conditionalFormatting>
  <conditionalFormatting sqref="J20 E20 G20">
    <cfRule type="expression" dxfId="37" priority="9">
      <formula>E20=FALSE</formula>
    </cfRule>
  </conditionalFormatting>
  <conditionalFormatting sqref="J8:L8">
    <cfRule type="expression" dxfId="36" priority="64">
      <formula>J8=FALSE</formula>
    </cfRule>
    <cfRule type="expression" dxfId="35" priority="65">
      <formula>J8=TRUE</formula>
    </cfRule>
  </conditionalFormatting>
  <conditionalFormatting sqref="J10:L10">
    <cfRule type="expression" dxfId="34" priority="49">
      <formula>J10=FALSE</formula>
    </cfRule>
    <cfRule type="expression" dxfId="33" priority="50">
      <formula>J10=TRUE</formula>
    </cfRule>
  </conditionalFormatting>
  <conditionalFormatting sqref="J12:L12">
    <cfRule type="expression" dxfId="32" priority="41">
      <formula>J12=TRUE</formula>
    </cfRule>
    <cfRule type="expression" dxfId="31" priority="40">
      <formula>J12=FALSE</formula>
    </cfRule>
  </conditionalFormatting>
  <conditionalFormatting sqref="J14:L14">
    <cfRule type="expression" dxfId="30" priority="32">
      <formula>J14=TRUE</formula>
    </cfRule>
    <cfRule type="expression" dxfId="29" priority="31">
      <formula>J14=FALSE</formula>
    </cfRule>
  </conditionalFormatting>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40961" r:id="rId6" name="Check Box 1">
              <controlPr defaultSize="0" autoFill="0" autoLine="0" autoPict="0">
                <anchor moveWithCells="1">
                  <from>
                    <xdr:col>4</xdr:col>
                    <xdr:colOff>1143000</xdr:colOff>
                    <xdr:row>7</xdr:row>
                    <xdr:rowOff>38100</xdr:rowOff>
                  </from>
                  <to>
                    <xdr:col>5</xdr:col>
                    <xdr:colOff>190500</xdr:colOff>
                    <xdr:row>7</xdr:row>
                    <xdr:rowOff>228600</xdr:rowOff>
                  </to>
                </anchor>
              </controlPr>
            </control>
          </mc:Choice>
        </mc:AlternateContent>
        <mc:AlternateContent xmlns:mc="http://schemas.openxmlformats.org/markup-compatibility/2006">
          <mc:Choice Requires="x14">
            <control shapeId="40962" r:id="rId7" name="Check Box 2">
              <controlPr defaultSize="0" autoFill="0" autoLine="0" autoPict="0">
                <anchor moveWithCells="1">
                  <from>
                    <xdr:col>8</xdr:col>
                    <xdr:colOff>1409700</xdr:colOff>
                    <xdr:row>7</xdr:row>
                    <xdr:rowOff>38100</xdr:rowOff>
                  </from>
                  <to>
                    <xdr:col>8</xdr:col>
                    <xdr:colOff>1666875</xdr:colOff>
                    <xdr:row>7</xdr:row>
                    <xdr:rowOff>219075</xdr:rowOff>
                  </to>
                </anchor>
              </controlPr>
            </control>
          </mc:Choice>
        </mc:AlternateContent>
        <mc:AlternateContent xmlns:mc="http://schemas.openxmlformats.org/markup-compatibility/2006">
          <mc:Choice Requires="x14">
            <control shapeId="40963" r:id="rId8" name="Check Box 3">
              <controlPr defaultSize="0" autoFill="0" autoLine="0" autoPict="0">
                <anchor moveWithCells="1">
                  <from>
                    <xdr:col>9</xdr:col>
                    <xdr:colOff>1409700</xdr:colOff>
                    <xdr:row>7</xdr:row>
                    <xdr:rowOff>28575</xdr:rowOff>
                  </from>
                  <to>
                    <xdr:col>9</xdr:col>
                    <xdr:colOff>1676400</xdr:colOff>
                    <xdr:row>7</xdr:row>
                    <xdr:rowOff>219075</xdr:rowOff>
                  </to>
                </anchor>
              </controlPr>
            </control>
          </mc:Choice>
        </mc:AlternateContent>
        <mc:AlternateContent xmlns:mc="http://schemas.openxmlformats.org/markup-compatibility/2006">
          <mc:Choice Requires="x14">
            <control shapeId="40964" r:id="rId9" name="Check Box 4">
              <controlPr defaultSize="0" autoFill="0" autoLine="0" autoPict="0">
                <anchor moveWithCells="1">
                  <from>
                    <xdr:col>10</xdr:col>
                    <xdr:colOff>1409700</xdr:colOff>
                    <xdr:row>7</xdr:row>
                    <xdr:rowOff>28575</xdr:rowOff>
                  </from>
                  <to>
                    <xdr:col>10</xdr:col>
                    <xdr:colOff>1676400</xdr:colOff>
                    <xdr:row>7</xdr:row>
                    <xdr:rowOff>219075</xdr:rowOff>
                  </to>
                </anchor>
              </controlPr>
            </control>
          </mc:Choice>
        </mc:AlternateContent>
        <mc:AlternateContent xmlns:mc="http://schemas.openxmlformats.org/markup-compatibility/2006">
          <mc:Choice Requires="x14">
            <control shapeId="40965" r:id="rId10" name="Check Box 5">
              <controlPr defaultSize="0" autoFill="0" autoLine="0" autoPict="0">
                <anchor moveWithCells="1">
                  <from>
                    <xdr:col>11</xdr:col>
                    <xdr:colOff>1362075</xdr:colOff>
                    <xdr:row>7</xdr:row>
                    <xdr:rowOff>28575</xdr:rowOff>
                  </from>
                  <to>
                    <xdr:col>11</xdr:col>
                    <xdr:colOff>1600200</xdr:colOff>
                    <xdr:row>7</xdr:row>
                    <xdr:rowOff>219075</xdr:rowOff>
                  </to>
                </anchor>
              </controlPr>
            </control>
          </mc:Choice>
        </mc:AlternateContent>
        <mc:AlternateContent xmlns:mc="http://schemas.openxmlformats.org/markup-compatibility/2006">
          <mc:Choice Requires="x14">
            <control shapeId="40966" r:id="rId11" name="Check Box 6">
              <controlPr defaultSize="0" autoFill="0" autoLine="0" autoPict="0">
                <anchor moveWithCells="1">
                  <from>
                    <xdr:col>6</xdr:col>
                    <xdr:colOff>1676400</xdr:colOff>
                    <xdr:row>7</xdr:row>
                    <xdr:rowOff>38100</xdr:rowOff>
                  </from>
                  <to>
                    <xdr:col>6</xdr:col>
                    <xdr:colOff>1933575</xdr:colOff>
                    <xdr:row>7</xdr:row>
                    <xdr:rowOff>228600</xdr:rowOff>
                  </to>
                </anchor>
              </controlPr>
            </control>
          </mc:Choice>
        </mc:AlternateContent>
        <mc:AlternateContent xmlns:mc="http://schemas.openxmlformats.org/markup-compatibility/2006">
          <mc:Choice Requires="x14">
            <control shapeId="40967" r:id="rId12" name="Check Box 7">
              <controlPr defaultSize="0" autoFill="0" autoLine="0" autoPict="0">
                <anchor moveWithCells="1">
                  <from>
                    <xdr:col>4</xdr:col>
                    <xdr:colOff>1133475</xdr:colOff>
                    <xdr:row>9</xdr:row>
                    <xdr:rowOff>0</xdr:rowOff>
                  </from>
                  <to>
                    <xdr:col>5</xdr:col>
                    <xdr:colOff>152400</xdr:colOff>
                    <xdr:row>9</xdr:row>
                    <xdr:rowOff>219075</xdr:rowOff>
                  </to>
                </anchor>
              </controlPr>
            </control>
          </mc:Choice>
        </mc:AlternateContent>
        <mc:AlternateContent xmlns:mc="http://schemas.openxmlformats.org/markup-compatibility/2006">
          <mc:Choice Requires="x14">
            <control shapeId="40968" r:id="rId13" name="Check Box 8">
              <controlPr defaultSize="0" autoFill="0" autoLine="0" autoPict="0">
                <anchor moveWithCells="1">
                  <from>
                    <xdr:col>8</xdr:col>
                    <xdr:colOff>1409700</xdr:colOff>
                    <xdr:row>9</xdr:row>
                    <xdr:rowOff>38100</xdr:rowOff>
                  </from>
                  <to>
                    <xdr:col>8</xdr:col>
                    <xdr:colOff>1676400</xdr:colOff>
                    <xdr:row>9</xdr:row>
                    <xdr:rowOff>219075</xdr:rowOff>
                  </to>
                </anchor>
              </controlPr>
            </control>
          </mc:Choice>
        </mc:AlternateContent>
        <mc:AlternateContent xmlns:mc="http://schemas.openxmlformats.org/markup-compatibility/2006">
          <mc:Choice Requires="x14">
            <control shapeId="40969" r:id="rId14" name="Check Box 9">
              <controlPr defaultSize="0" autoFill="0" autoLine="0" autoPict="0">
                <anchor moveWithCells="1">
                  <from>
                    <xdr:col>9</xdr:col>
                    <xdr:colOff>1409700</xdr:colOff>
                    <xdr:row>9</xdr:row>
                    <xdr:rowOff>28575</xdr:rowOff>
                  </from>
                  <to>
                    <xdr:col>9</xdr:col>
                    <xdr:colOff>1676400</xdr:colOff>
                    <xdr:row>9</xdr:row>
                    <xdr:rowOff>219075</xdr:rowOff>
                  </to>
                </anchor>
              </controlPr>
            </control>
          </mc:Choice>
        </mc:AlternateContent>
        <mc:AlternateContent xmlns:mc="http://schemas.openxmlformats.org/markup-compatibility/2006">
          <mc:Choice Requires="x14">
            <control shapeId="40970" r:id="rId15" name="Check Box 10">
              <controlPr defaultSize="0" autoFill="0" autoLine="0" autoPict="0">
                <anchor moveWithCells="1">
                  <from>
                    <xdr:col>10</xdr:col>
                    <xdr:colOff>1409700</xdr:colOff>
                    <xdr:row>9</xdr:row>
                    <xdr:rowOff>28575</xdr:rowOff>
                  </from>
                  <to>
                    <xdr:col>10</xdr:col>
                    <xdr:colOff>1676400</xdr:colOff>
                    <xdr:row>9</xdr:row>
                    <xdr:rowOff>219075</xdr:rowOff>
                  </to>
                </anchor>
              </controlPr>
            </control>
          </mc:Choice>
        </mc:AlternateContent>
        <mc:AlternateContent xmlns:mc="http://schemas.openxmlformats.org/markup-compatibility/2006">
          <mc:Choice Requires="x14">
            <control shapeId="40971" r:id="rId16" name="Check Box 11">
              <controlPr defaultSize="0" autoFill="0" autoLine="0" autoPict="0">
                <anchor moveWithCells="1">
                  <from>
                    <xdr:col>11</xdr:col>
                    <xdr:colOff>1362075</xdr:colOff>
                    <xdr:row>9</xdr:row>
                    <xdr:rowOff>28575</xdr:rowOff>
                  </from>
                  <to>
                    <xdr:col>11</xdr:col>
                    <xdr:colOff>1600200</xdr:colOff>
                    <xdr:row>9</xdr:row>
                    <xdr:rowOff>219075</xdr:rowOff>
                  </to>
                </anchor>
              </controlPr>
            </control>
          </mc:Choice>
        </mc:AlternateContent>
        <mc:AlternateContent xmlns:mc="http://schemas.openxmlformats.org/markup-compatibility/2006">
          <mc:Choice Requires="x14">
            <control shapeId="40972" r:id="rId17" name="Check Box 12">
              <controlPr defaultSize="0" autoFill="0" autoLine="0" autoPict="0">
                <anchor moveWithCells="1">
                  <from>
                    <xdr:col>6</xdr:col>
                    <xdr:colOff>1676400</xdr:colOff>
                    <xdr:row>9</xdr:row>
                    <xdr:rowOff>38100</xdr:rowOff>
                  </from>
                  <to>
                    <xdr:col>6</xdr:col>
                    <xdr:colOff>1933575</xdr:colOff>
                    <xdr:row>9</xdr:row>
                    <xdr:rowOff>228600</xdr:rowOff>
                  </to>
                </anchor>
              </controlPr>
            </control>
          </mc:Choice>
        </mc:AlternateContent>
        <mc:AlternateContent xmlns:mc="http://schemas.openxmlformats.org/markup-compatibility/2006">
          <mc:Choice Requires="x14">
            <control shapeId="40973" r:id="rId18" name="Check Box 13">
              <controlPr defaultSize="0" autoFill="0" autoLine="0" autoPict="0">
                <anchor moveWithCells="1">
                  <from>
                    <xdr:col>4</xdr:col>
                    <xdr:colOff>1133475</xdr:colOff>
                    <xdr:row>11</xdr:row>
                    <xdr:rowOff>0</xdr:rowOff>
                  </from>
                  <to>
                    <xdr:col>5</xdr:col>
                    <xdr:colOff>152400</xdr:colOff>
                    <xdr:row>11</xdr:row>
                    <xdr:rowOff>219075</xdr:rowOff>
                  </to>
                </anchor>
              </controlPr>
            </control>
          </mc:Choice>
        </mc:AlternateContent>
        <mc:AlternateContent xmlns:mc="http://schemas.openxmlformats.org/markup-compatibility/2006">
          <mc:Choice Requires="x14">
            <control shapeId="40974" r:id="rId19" name="Check Box 14">
              <controlPr defaultSize="0" autoFill="0" autoLine="0" autoPict="0">
                <anchor moveWithCells="1">
                  <from>
                    <xdr:col>8</xdr:col>
                    <xdr:colOff>1409700</xdr:colOff>
                    <xdr:row>11</xdr:row>
                    <xdr:rowOff>38100</xdr:rowOff>
                  </from>
                  <to>
                    <xdr:col>8</xdr:col>
                    <xdr:colOff>1676400</xdr:colOff>
                    <xdr:row>11</xdr:row>
                    <xdr:rowOff>219075</xdr:rowOff>
                  </to>
                </anchor>
              </controlPr>
            </control>
          </mc:Choice>
        </mc:AlternateContent>
        <mc:AlternateContent xmlns:mc="http://schemas.openxmlformats.org/markup-compatibility/2006">
          <mc:Choice Requires="x14">
            <control shapeId="40975" r:id="rId20" name="Check Box 15">
              <controlPr defaultSize="0" autoFill="0" autoLine="0" autoPict="0">
                <anchor moveWithCells="1">
                  <from>
                    <xdr:col>9</xdr:col>
                    <xdr:colOff>1409700</xdr:colOff>
                    <xdr:row>11</xdr:row>
                    <xdr:rowOff>28575</xdr:rowOff>
                  </from>
                  <to>
                    <xdr:col>9</xdr:col>
                    <xdr:colOff>1676400</xdr:colOff>
                    <xdr:row>11</xdr:row>
                    <xdr:rowOff>219075</xdr:rowOff>
                  </to>
                </anchor>
              </controlPr>
            </control>
          </mc:Choice>
        </mc:AlternateContent>
        <mc:AlternateContent xmlns:mc="http://schemas.openxmlformats.org/markup-compatibility/2006">
          <mc:Choice Requires="x14">
            <control shapeId="40976" r:id="rId21" name="Check Box 16">
              <controlPr defaultSize="0" autoFill="0" autoLine="0" autoPict="0">
                <anchor moveWithCells="1">
                  <from>
                    <xdr:col>10</xdr:col>
                    <xdr:colOff>1409700</xdr:colOff>
                    <xdr:row>11</xdr:row>
                    <xdr:rowOff>28575</xdr:rowOff>
                  </from>
                  <to>
                    <xdr:col>10</xdr:col>
                    <xdr:colOff>1676400</xdr:colOff>
                    <xdr:row>11</xdr:row>
                    <xdr:rowOff>219075</xdr:rowOff>
                  </to>
                </anchor>
              </controlPr>
            </control>
          </mc:Choice>
        </mc:AlternateContent>
        <mc:AlternateContent xmlns:mc="http://schemas.openxmlformats.org/markup-compatibility/2006">
          <mc:Choice Requires="x14">
            <control shapeId="40977" r:id="rId22" name="Check Box 17">
              <controlPr defaultSize="0" autoFill="0" autoLine="0" autoPict="0">
                <anchor moveWithCells="1">
                  <from>
                    <xdr:col>11</xdr:col>
                    <xdr:colOff>1362075</xdr:colOff>
                    <xdr:row>11</xdr:row>
                    <xdr:rowOff>28575</xdr:rowOff>
                  </from>
                  <to>
                    <xdr:col>11</xdr:col>
                    <xdr:colOff>1600200</xdr:colOff>
                    <xdr:row>11</xdr:row>
                    <xdr:rowOff>219075</xdr:rowOff>
                  </to>
                </anchor>
              </controlPr>
            </control>
          </mc:Choice>
        </mc:AlternateContent>
        <mc:AlternateContent xmlns:mc="http://schemas.openxmlformats.org/markup-compatibility/2006">
          <mc:Choice Requires="x14">
            <control shapeId="40978" r:id="rId23" name="Check Box 18">
              <controlPr defaultSize="0" autoFill="0" autoLine="0" autoPict="0">
                <anchor moveWithCells="1">
                  <from>
                    <xdr:col>6</xdr:col>
                    <xdr:colOff>1676400</xdr:colOff>
                    <xdr:row>11</xdr:row>
                    <xdr:rowOff>38100</xdr:rowOff>
                  </from>
                  <to>
                    <xdr:col>6</xdr:col>
                    <xdr:colOff>1933575</xdr:colOff>
                    <xdr:row>11</xdr:row>
                    <xdr:rowOff>228600</xdr:rowOff>
                  </to>
                </anchor>
              </controlPr>
            </control>
          </mc:Choice>
        </mc:AlternateContent>
        <mc:AlternateContent xmlns:mc="http://schemas.openxmlformats.org/markup-compatibility/2006">
          <mc:Choice Requires="x14">
            <control shapeId="40979" r:id="rId24" name="Check Box 19">
              <controlPr defaultSize="0" autoFill="0" autoLine="0" autoPict="0">
                <anchor moveWithCells="1">
                  <from>
                    <xdr:col>4</xdr:col>
                    <xdr:colOff>1133475</xdr:colOff>
                    <xdr:row>13</xdr:row>
                    <xdr:rowOff>0</xdr:rowOff>
                  </from>
                  <to>
                    <xdr:col>5</xdr:col>
                    <xdr:colOff>152400</xdr:colOff>
                    <xdr:row>13</xdr:row>
                    <xdr:rowOff>219075</xdr:rowOff>
                  </to>
                </anchor>
              </controlPr>
            </control>
          </mc:Choice>
        </mc:AlternateContent>
        <mc:AlternateContent xmlns:mc="http://schemas.openxmlformats.org/markup-compatibility/2006">
          <mc:Choice Requires="x14">
            <control shapeId="40980" r:id="rId25" name="Check Box 20">
              <controlPr defaultSize="0" autoFill="0" autoLine="0" autoPict="0">
                <anchor moveWithCells="1">
                  <from>
                    <xdr:col>8</xdr:col>
                    <xdr:colOff>1409700</xdr:colOff>
                    <xdr:row>13</xdr:row>
                    <xdr:rowOff>38100</xdr:rowOff>
                  </from>
                  <to>
                    <xdr:col>8</xdr:col>
                    <xdr:colOff>1676400</xdr:colOff>
                    <xdr:row>13</xdr:row>
                    <xdr:rowOff>219075</xdr:rowOff>
                  </to>
                </anchor>
              </controlPr>
            </control>
          </mc:Choice>
        </mc:AlternateContent>
        <mc:AlternateContent xmlns:mc="http://schemas.openxmlformats.org/markup-compatibility/2006">
          <mc:Choice Requires="x14">
            <control shapeId="40981" r:id="rId26" name="Check Box 21">
              <controlPr defaultSize="0" autoFill="0" autoLine="0" autoPict="0">
                <anchor moveWithCells="1">
                  <from>
                    <xdr:col>9</xdr:col>
                    <xdr:colOff>1409700</xdr:colOff>
                    <xdr:row>13</xdr:row>
                    <xdr:rowOff>28575</xdr:rowOff>
                  </from>
                  <to>
                    <xdr:col>9</xdr:col>
                    <xdr:colOff>1676400</xdr:colOff>
                    <xdr:row>13</xdr:row>
                    <xdr:rowOff>219075</xdr:rowOff>
                  </to>
                </anchor>
              </controlPr>
            </control>
          </mc:Choice>
        </mc:AlternateContent>
        <mc:AlternateContent xmlns:mc="http://schemas.openxmlformats.org/markup-compatibility/2006">
          <mc:Choice Requires="x14">
            <control shapeId="40982" r:id="rId27" name="Check Box 22">
              <controlPr defaultSize="0" autoFill="0" autoLine="0" autoPict="0">
                <anchor moveWithCells="1">
                  <from>
                    <xdr:col>10</xdr:col>
                    <xdr:colOff>1409700</xdr:colOff>
                    <xdr:row>13</xdr:row>
                    <xdr:rowOff>28575</xdr:rowOff>
                  </from>
                  <to>
                    <xdr:col>10</xdr:col>
                    <xdr:colOff>1676400</xdr:colOff>
                    <xdr:row>13</xdr:row>
                    <xdr:rowOff>219075</xdr:rowOff>
                  </to>
                </anchor>
              </controlPr>
            </control>
          </mc:Choice>
        </mc:AlternateContent>
        <mc:AlternateContent xmlns:mc="http://schemas.openxmlformats.org/markup-compatibility/2006">
          <mc:Choice Requires="x14">
            <control shapeId="40983" r:id="rId28" name="Check Box 23">
              <controlPr defaultSize="0" autoFill="0" autoLine="0" autoPict="0">
                <anchor moveWithCells="1">
                  <from>
                    <xdr:col>11</xdr:col>
                    <xdr:colOff>1362075</xdr:colOff>
                    <xdr:row>13</xdr:row>
                    <xdr:rowOff>28575</xdr:rowOff>
                  </from>
                  <to>
                    <xdr:col>11</xdr:col>
                    <xdr:colOff>1600200</xdr:colOff>
                    <xdr:row>13</xdr:row>
                    <xdr:rowOff>219075</xdr:rowOff>
                  </to>
                </anchor>
              </controlPr>
            </control>
          </mc:Choice>
        </mc:AlternateContent>
        <mc:AlternateContent xmlns:mc="http://schemas.openxmlformats.org/markup-compatibility/2006">
          <mc:Choice Requires="x14">
            <control shapeId="40984" r:id="rId29" name="Check Box 24">
              <controlPr defaultSize="0" autoFill="0" autoLine="0" autoPict="0">
                <anchor moveWithCells="1">
                  <from>
                    <xdr:col>6</xdr:col>
                    <xdr:colOff>1676400</xdr:colOff>
                    <xdr:row>13</xdr:row>
                    <xdr:rowOff>38100</xdr:rowOff>
                  </from>
                  <to>
                    <xdr:col>6</xdr:col>
                    <xdr:colOff>1933575</xdr:colOff>
                    <xdr:row>13</xdr:row>
                    <xdr:rowOff>228600</xdr:rowOff>
                  </to>
                </anchor>
              </controlPr>
            </control>
          </mc:Choice>
        </mc:AlternateContent>
        <mc:AlternateContent xmlns:mc="http://schemas.openxmlformats.org/markup-compatibility/2006">
          <mc:Choice Requires="x14">
            <control shapeId="40985" r:id="rId30" name="Check Box 25">
              <controlPr defaultSize="0" autoFill="0" autoLine="0" autoPict="0">
                <anchor moveWithCells="1">
                  <from>
                    <xdr:col>4</xdr:col>
                    <xdr:colOff>1133475</xdr:colOff>
                    <xdr:row>15</xdr:row>
                    <xdr:rowOff>0</xdr:rowOff>
                  </from>
                  <to>
                    <xdr:col>5</xdr:col>
                    <xdr:colOff>152400</xdr:colOff>
                    <xdr:row>15</xdr:row>
                    <xdr:rowOff>219075</xdr:rowOff>
                  </to>
                </anchor>
              </controlPr>
            </control>
          </mc:Choice>
        </mc:AlternateContent>
        <mc:AlternateContent xmlns:mc="http://schemas.openxmlformats.org/markup-compatibility/2006">
          <mc:Choice Requires="x14">
            <control shapeId="40986" r:id="rId31" name="Check Box 26">
              <controlPr defaultSize="0" autoFill="0" autoLine="0" autoPict="0">
                <anchor moveWithCells="1">
                  <from>
                    <xdr:col>8</xdr:col>
                    <xdr:colOff>1409700</xdr:colOff>
                    <xdr:row>15</xdr:row>
                    <xdr:rowOff>38100</xdr:rowOff>
                  </from>
                  <to>
                    <xdr:col>8</xdr:col>
                    <xdr:colOff>1676400</xdr:colOff>
                    <xdr:row>15</xdr:row>
                    <xdr:rowOff>219075</xdr:rowOff>
                  </to>
                </anchor>
              </controlPr>
            </control>
          </mc:Choice>
        </mc:AlternateContent>
        <mc:AlternateContent xmlns:mc="http://schemas.openxmlformats.org/markup-compatibility/2006">
          <mc:Choice Requires="x14">
            <control shapeId="40987" r:id="rId32" name="Check Box 27">
              <controlPr defaultSize="0" autoFill="0" autoLine="0" autoPict="0">
                <anchor moveWithCells="1">
                  <from>
                    <xdr:col>9</xdr:col>
                    <xdr:colOff>1409700</xdr:colOff>
                    <xdr:row>15</xdr:row>
                    <xdr:rowOff>28575</xdr:rowOff>
                  </from>
                  <to>
                    <xdr:col>9</xdr:col>
                    <xdr:colOff>1676400</xdr:colOff>
                    <xdr:row>15</xdr:row>
                    <xdr:rowOff>219075</xdr:rowOff>
                  </to>
                </anchor>
              </controlPr>
            </control>
          </mc:Choice>
        </mc:AlternateContent>
        <mc:AlternateContent xmlns:mc="http://schemas.openxmlformats.org/markup-compatibility/2006">
          <mc:Choice Requires="x14">
            <control shapeId="40988" r:id="rId33" name="Check Box 28">
              <controlPr defaultSize="0" autoFill="0" autoLine="0" autoPict="0">
                <anchor moveWithCells="1">
                  <from>
                    <xdr:col>10</xdr:col>
                    <xdr:colOff>1409700</xdr:colOff>
                    <xdr:row>15</xdr:row>
                    <xdr:rowOff>28575</xdr:rowOff>
                  </from>
                  <to>
                    <xdr:col>10</xdr:col>
                    <xdr:colOff>1676400</xdr:colOff>
                    <xdr:row>15</xdr:row>
                    <xdr:rowOff>219075</xdr:rowOff>
                  </to>
                </anchor>
              </controlPr>
            </control>
          </mc:Choice>
        </mc:AlternateContent>
        <mc:AlternateContent xmlns:mc="http://schemas.openxmlformats.org/markup-compatibility/2006">
          <mc:Choice Requires="x14">
            <control shapeId="40989" r:id="rId34" name="Check Box 29">
              <controlPr defaultSize="0" autoFill="0" autoLine="0" autoPict="0">
                <anchor moveWithCells="1">
                  <from>
                    <xdr:col>11</xdr:col>
                    <xdr:colOff>1362075</xdr:colOff>
                    <xdr:row>15</xdr:row>
                    <xdr:rowOff>28575</xdr:rowOff>
                  </from>
                  <to>
                    <xdr:col>11</xdr:col>
                    <xdr:colOff>1600200</xdr:colOff>
                    <xdr:row>15</xdr:row>
                    <xdr:rowOff>219075</xdr:rowOff>
                  </to>
                </anchor>
              </controlPr>
            </control>
          </mc:Choice>
        </mc:AlternateContent>
        <mc:AlternateContent xmlns:mc="http://schemas.openxmlformats.org/markup-compatibility/2006">
          <mc:Choice Requires="x14">
            <control shapeId="40990" r:id="rId35" name="Check Box 30">
              <controlPr defaultSize="0" autoFill="0" autoLine="0" autoPict="0">
                <anchor moveWithCells="1">
                  <from>
                    <xdr:col>6</xdr:col>
                    <xdr:colOff>1676400</xdr:colOff>
                    <xdr:row>15</xdr:row>
                    <xdr:rowOff>38100</xdr:rowOff>
                  </from>
                  <to>
                    <xdr:col>6</xdr:col>
                    <xdr:colOff>1933575</xdr:colOff>
                    <xdr:row>15</xdr:row>
                    <xdr:rowOff>228600</xdr:rowOff>
                  </to>
                </anchor>
              </controlPr>
            </control>
          </mc:Choice>
        </mc:AlternateContent>
        <mc:AlternateContent xmlns:mc="http://schemas.openxmlformats.org/markup-compatibility/2006">
          <mc:Choice Requires="x14">
            <control shapeId="40991" r:id="rId36" name="Check Box 31">
              <controlPr defaultSize="0" autoFill="0" autoLine="0" autoPict="0">
                <anchor moveWithCells="1">
                  <from>
                    <xdr:col>4</xdr:col>
                    <xdr:colOff>1133475</xdr:colOff>
                    <xdr:row>17</xdr:row>
                    <xdr:rowOff>0</xdr:rowOff>
                  </from>
                  <to>
                    <xdr:col>5</xdr:col>
                    <xdr:colOff>152400</xdr:colOff>
                    <xdr:row>17</xdr:row>
                    <xdr:rowOff>219075</xdr:rowOff>
                  </to>
                </anchor>
              </controlPr>
            </control>
          </mc:Choice>
        </mc:AlternateContent>
        <mc:AlternateContent xmlns:mc="http://schemas.openxmlformats.org/markup-compatibility/2006">
          <mc:Choice Requires="x14">
            <control shapeId="40992" r:id="rId37" name="Check Box 32">
              <controlPr defaultSize="0" autoFill="0" autoLine="0" autoPict="0">
                <anchor moveWithCells="1">
                  <from>
                    <xdr:col>8</xdr:col>
                    <xdr:colOff>1409700</xdr:colOff>
                    <xdr:row>17</xdr:row>
                    <xdr:rowOff>38100</xdr:rowOff>
                  </from>
                  <to>
                    <xdr:col>8</xdr:col>
                    <xdr:colOff>1676400</xdr:colOff>
                    <xdr:row>17</xdr:row>
                    <xdr:rowOff>219075</xdr:rowOff>
                  </to>
                </anchor>
              </controlPr>
            </control>
          </mc:Choice>
        </mc:AlternateContent>
        <mc:AlternateContent xmlns:mc="http://schemas.openxmlformats.org/markup-compatibility/2006">
          <mc:Choice Requires="x14">
            <control shapeId="40993" r:id="rId38" name="Check Box 33">
              <controlPr defaultSize="0" autoFill="0" autoLine="0" autoPict="0">
                <anchor moveWithCells="1">
                  <from>
                    <xdr:col>9</xdr:col>
                    <xdr:colOff>1409700</xdr:colOff>
                    <xdr:row>17</xdr:row>
                    <xdr:rowOff>28575</xdr:rowOff>
                  </from>
                  <to>
                    <xdr:col>9</xdr:col>
                    <xdr:colOff>1676400</xdr:colOff>
                    <xdr:row>17</xdr:row>
                    <xdr:rowOff>219075</xdr:rowOff>
                  </to>
                </anchor>
              </controlPr>
            </control>
          </mc:Choice>
        </mc:AlternateContent>
        <mc:AlternateContent xmlns:mc="http://schemas.openxmlformats.org/markup-compatibility/2006">
          <mc:Choice Requires="x14">
            <control shapeId="40994" r:id="rId39" name="Check Box 34">
              <controlPr defaultSize="0" autoFill="0" autoLine="0" autoPict="0">
                <anchor moveWithCells="1">
                  <from>
                    <xdr:col>10</xdr:col>
                    <xdr:colOff>1409700</xdr:colOff>
                    <xdr:row>17</xdr:row>
                    <xdr:rowOff>28575</xdr:rowOff>
                  </from>
                  <to>
                    <xdr:col>10</xdr:col>
                    <xdr:colOff>1676400</xdr:colOff>
                    <xdr:row>17</xdr:row>
                    <xdr:rowOff>219075</xdr:rowOff>
                  </to>
                </anchor>
              </controlPr>
            </control>
          </mc:Choice>
        </mc:AlternateContent>
        <mc:AlternateContent xmlns:mc="http://schemas.openxmlformats.org/markup-compatibility/2006">
          <mc:Choice Requires="x14">
            <control shapeId="40995" r:id="rId40" name="Check Box 35">
              <controlPr defaultSize="0" autoFill="0" autoLine="0" autoPict="0">
                <anchor moveWithCells="1">
                  <from>
                    <xdr:col>11</xdr:col>
                    <xdr:colOff>1362075</xdr:colOff>
                    <xdr:row>17</xdr:row>
                    <xdr:rowOff>28575</xdr:rowOff>
                  </from>
                  <to>
                    <xdr:col>11</xdr:col>
                    <xdr:colOff>1600200</xdr:colOff>
                    <xdr:row>17</xdr:row>
                    <xdr:rowOff>219075</xdr:rowOff>
                  </to>
                </anchor>
              </controlPr>
            </control>
          </mc:Choice>
        </mc:AlternateContent>
        <mc:AlternateContent xmlns:mc="http://schemas.openxmlformats.org/markup-compatibility/2006">
          <mc:Choice Requires="x14">
            <control shapeId="40996" r:id="rId41" name="Check Box 36">
              <controlPr defaultSize="0" autoFill="0" autoLine="0" autoPict="0">
                <anchor moveWithCells="1">
                  <from>
                    <xdr:col>6</xdr:col>
                    <xdr:colOff>1676400</xdr:colOff>
                    <xdr:row>17</xdr:row>
                    <xdr:rowOff>38100</xdr:rowOff>
                  </from>
                  <to>
                    <xdr:col>6</xdr:col>
                    <xdr:colOff>1933575</xdr:colOff>
                    <xdr:row>17</xdr:row>
                    <xdr:rowOff>228600</xdr:rowOff>
                  </to>
                </anchor>
              </controlPr>
            </control>
          </mc:Choice>
        </mc:AlternateContent>
        <mc:AlternateContent xmlns:mc="http://schemas.openxmlformats.org/markup-compatibility/2006">
          <mc:Choice Requires="x14">
            <control shapeId="40997" r:id="rId42" name="Check Box 37">
              <controlPr defaultSize="0" autoFill="0" autoLine="0" autoPict="0">
                <anchor moveWithCells="1">
                  <from>
                    <xdr:col>4</xdr:col>
                    <xdr:colOff>1133475</xdr:colOff>
                    <xdr:row>19</xdr:row>
                    <xdr:rowOff>0</xdr:rowOff>
                  </from>
                  <to>
                    <xdr:col>5</xdr:col>
                    <xdr:colOff>152400</xdr:colOff>
                    <xdr:row>20</xdr:row>
                    <xdr:rowOff>28575</xdr:rowOff>
                  </to>
                </anchor>
              </controlPr>
            </control>
          </mc:Choice>
        </mc:AlternateContent>
        <mc:AlternateContent xmlns:mc="http://schemas.openxmlformats.org/markup-compatibility/2006">
          <mc:Choice Requires="x14">
            <control shapeId="40998" r:id="rId43" name="Check Box 38">
              <controlPr defaultSize="0" autoFill="0" autoLine="0" autoPict="0">
                <anchor moveWithCells="1">
                  <from>
                    <xdr:col>8</xdr:col>
                    <xdr:colOff>1409700</xdr:colOff>
                    <xdr:row>19</xdr:row>
                    <xdr:rowOff>38100</xdr:rowOff>
                  </from>
                  <to>
                    <xdr:col>8</xdr:col>
                    <xdr:colOff>1676400</xdr:colOff>
                    <xdr:row>20</xdr:row>
                    <xdr:rowOff>0</xdr:rowOff>
                  </to>
                </anchor>
              </controlPr>
            </control>
          </mc:Choice>
        </mc:AlternateContent>
        <mc:AlternateContent xmlns:mc="http://schemas.openxmlformats.org/markup-compatibility/2006">
          <mc:Choice Requires="x14">
            <control shapeId="40999" r:id="rId44" name="Check Box 39">
              <controlPr defaultSize="0" autoFill="0" autoLine="0" autoPict="0">
                <anchor moveWithCells="1">
                  <from>
                    <xdr:col>9</xdr:col>
                    <xdr:colOff>1409700</xdr:colOff>
                    <xdr:row>19</xdr:row>
                    <xdr:rowOff>28575</xdr:rowOff>
                  </from>
                  <to>
                    <xdr:col>9</xdr:col>
                    <xdr:colOff>1676400</xdr:colOff>
                    <xdr:row>20</xdr:row>
                    <xdr:rowOff>0</xdr:rowOff>
                  </to>
                </anchor>
              </controlPr>
            </control>
          </mc:Choice>
        </mc:AlternateContent>
        <mc:AlternateContent xmlns:mc="http://schemas.openxmlformats.org/markup-compatibility/2006">
          <mc:Choice Requires="x14">
            <control shapeId="41000" r:id="rId45" name="Check Box 40">
              <controlPr defaultSize="0" autoFill="0" autoLine="0" autoPict="0">
                <anchor moveWithCells="1">
                  <from>
                    <xdr:col>10</xdr:col>
                    <xdr:colOff>1409700</xdr:colOff>
                    <xdr:row>19</xdr:row>
                    <xdr:rowOff>28575</xdr:rowOff>
                  </from>
                  <to>
                    <xdr:col>10</xdr:col>
                    <xdr:colOff>1676400</xdr:colOff>
                    <xdr:row>20</xdr:row>
                    <xdr:rowOff>0</xdr:rowOff>
                  </to>
                </anchor>
              </controlPr>
            </control>
          </mc:Choice>
        </mc:AlternateContent>
        <mc:AlternateContent xmlns:mc="http://schemas.openxmlformats.org/markup-compatibility/2006">
          <mc:Choice Requires="x14">
            <control shapeId="41001" r:id="rId46" name="Check Box 41">
              <controlPr defaultSize="0" autoFill="0" autoLine="0" autoPict="0">
                <anchor moveWithCells="1">
                  <from>
                    <xdr:col>11</xdr:col>
                    <xdr:colOff>1362075</xdr:colOff>
                    <xdr:row>19</xdr:row>
                    <xdr:rowOff>28575</xdr:rowOff>
                  </from>
                  <to>
                    <xdr:col>11</xdr:col>
                    <xdr:colOff>1600200</xdr:colOff>
                    <xdr:row>20</xdr:row>
                    <xdr:rowOff>0</xdr:rowOff>
                  </to>
                </anchor>
              </controlPr>
            </control>
          </mc:Choice>
        </mc:AlternateContent>
        <mc:AlternateContent xmlns:mc="http://schemas.openxmlformats.org/markup-compatibility/2006">
          <mc:Choice Requires="x14">
            <control shapeId="41002" r:id="rId47" name="Check Box 42">
              <controlPr defaultSize="0" autoFill="0" autoLine="0" autoPict="0">
                <anchor moveWithCells="1">
                  <from>
                    <xdr:col>6</xdr:col>
                    <xdr:colOff>1676400</xdr:colOff>
                    <xdr:row>19</xdr:row>
                    <xdr:rowOff>38100</xdr:rowOff>
                  </from>
                  <to>
                    <xdr:col>6</xdr:col>
                    <xdr:colOff>1933575</xdr:colOff>
                    <xdr:row>20</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6">
    <tabColor theme="9"/>
  </sheetPr>
  <dimension ref="A1:AW331"/>
  <sheetViews>
    <sheetView workbookViewId="0"/>
  </sheetViews>
  <sheetFormatPr defaultColWidth="11.42578125" defaultRowHeight="15" x14ac:dyDescent="0.25"/>
  <cols>
    <col min="1" max="1" width="9.85546875" customWidth="1"/>
    <col min="2" max="24" width="3.5703125" customWidth="1"/>
    <col min="25" max="25" width="3.5703125" style="482" customWidth="1"/>
    <col min="26" max="26" width="2" customWidth="1"/>
    <col min="27" max="39" width="101" customWidth="1"/>
    <col min="40" max="40" width="19" customWidth="1"/>
    <col min="41" max="45" width="12.85546875" style="182" customWidth="1"/>
    <col min="46" max="50" width="12.85546875" customWidth="1"/>
  </cols>
  <sheetData>
    <row r="1" spans="1:32" x14ac:dyDescent="0.25">
      <c r="A1" s="126"/>
      <c r="B1" s="175"/>
      <c r="C1" s="176"/>
      <c r="D1" s="176"/>
      <c r="E1" s="176"/>
      <c r="F1" s="176"/>
      <c r="G1" s="176"/>
      <c r="H1" s="176"/>
      <c r="I1" s="176"/>
      <c r="J1" s="176"/>
      <c r="K1" s="176"/>
      <c r="L1" s="176"/>
      <c r="M1" s="176"/>
      <c r="N1" s="176"/>
      <c r="O1" s="176"/>
      <c r="P1" s="176"/>
      <c r="Q1" s="176"/>
      <c r="R1" s="176"/>
      <c r="S1" s="176"/>
      <c r="T1" s="176"/>
      <c r="U1" s="176"/>
      <c r="V1" s="176"/>
      <c r="W1" s="176"/>
      <c r="X1" s="177"/>
      <c r="Z1" s="126"/>
      <c r="AA1" s="126"/>
      <c r="AB1" s="126"/>
      <c r="AC1" s="126"/>
      <c r="AD1" s="126"/>
      <c r="AE1" s="126"/>
      <c r="AF1" s="126"/>
    </row>
    <row r="2" spans="1:32" x14ac:dyDescent="0.25">
      <c r="A2" s="126"/>
      <c r="B2" s="178"/>
      <c r="C2" s="288"/>
      <c r="D2" s="288"/>
      <c r="E2" s="288"/>
      <c r="F2" s="288"/>
      <c r="G2" s="288"/>
      <c r="H2" s="288"/>
      <c r="I2" s="288"/>
      <c r="J2" s="288"/>
      <c r="K2" s="288"/>
      <c r="L2" s="288"/>
      <c r="M2" s="288"/>
      <c r="N2" s="288"/>
      <c r="O2" s="288"/>
      <c r="P2" s="288"/>
      <c r="Q2" s="288"/>
      <c r="R2" s="288"/>
      <c r="S2" s="288"/>
      <c r="T2" s="288"/>
      <c r="U2" s="288"/>
      <c r="V2" s="288"/>
      <c r="W2" s="288"/>
      <c r="X2" s="179"/>
      <c r="Z2" s="126"/>
      <c r="AA2" s="126"/>
      <c r="AB2" s="126"/>
      <c r="AC2" s="126"/>
      <c r="AD2" s="126"/>
      <c r="AE2" s="126"/>
      <c r="AF2" s="126"/>
    </row>
    <row r="3" spans="1:32" x14ac:dyDescent="0.25">
      <c r="A3" s="126"/>
      <c r="B3" s="178"/>
      <c r="C3" s="288"/>
      <c r="D3" s="288"/>
      <c r="E3" s="288"/>
      <c r="F3" s="288"/>
      <c r="G3" s="288"/>
      <c r="H3" s="288"/>
      <c r="I3" s="288"/>
      <c r="J3" s="288"/>
      <c r="K3" s="288"/>
      <c r="L3" s="288"/>
      <c r="M3" s="288"/>
      <c r="N3" s="288"/>
      <c r="O3" s="288"/>
      <c r="P3" s="288"/>
      <c r="Q3" s="288"/>
      <c r="R3" s="288"/>
      <c r="S3" s="288"/>
      <c r="T3" s="288"/>
      <c r="U3" s="288"/>
      <c r="V3" s="288"/>
      <c r="W3" s="288"/>
      <c r="X3" s="179"/>
      <c r="Z3" s="126"/>
      <c r="AA3" s="126"/>
      <c r="AB3" s="126"/>
      <c r="AC3" s="126"/>
      <c r="AD3" s="126"/>
      <c r="AE3" s="126"/>
      <c r="AF3" s="126"/>
    </row>
    <row r="4" spans="1:32" x14ac:dyDescent="0.25">
      <c r="A4" s="126"/>
      <c r="B4" s="178"/>
      <c r="C4" s="288"/>
      <c r="D4" s="288"/>
      <c r="E4" s="288"/>
      <c r="F4" s="288"/>
      <c r="G4" s="288"/>
      <c r="H4" s="288"/>
      <c r="I4" s="288"/>
      <c r="J4" s="288"/>
      <c r="K4" s="288"/>
      <c r="L4" s="288"/>
      <c r="M4" s="288"/>
      <c r="N4" s="288"/>
      <c r="O4" s="288"/>
      <c r="P4" s="288"/>
      <c r="Q4" s="288"/>
      <c r="R4" s="288"/>
      <c r="S4" s="288"/>
      <c r="T4" s="288"/>
      <c r="U4" s="288"/>
      <c r="V4" s="288"/>
      <c r="W4" s="288"/>
      <c r="X4" s="179"/>
      <c r="Z4" s="126"/>
      <c r="AA4" s="126"/>
      <c r="AB4" s="126"/>
      <c r="AC4" s="126"/>
      <c r="AD4" s="126"/>
      <c r="AE4" s="126"/>
      <c r="AF4" s="126"/>
    </row>
    <row r="5" spans="1:32" x14ac:dyDescent="0.25">
      <c r="A5" s="126"/>
      <c r="B5" s="178"/>
      <c r="C5" s="288"/>
      <c r="D5" s="288"/>
      <c r="E5" s="288"/>
      <c r="F5" s="288"/>
      <c r="G5" s="288"/>
      <c r="H5" s="288"/>
      <c r="I5" s="288"/>
      <c r="J5" s="288"/>
      <c r="K5" s="288"/>
      <c r="L5" s="288"/>
      <c r="M5" s="288"/>
      <c r="N5" s="288"/>
      <c r="O5" s="288"/>
      <c r="P5" s="288"/>
      <c r="Q5" s="288"/>
      <c r="R5" s="288"/>
      <c r="S5" s="288"/>
      <c r="T5" s="288"/>
      <c r="U5" s="288"/>
      <c r="V5" s="288"/>
      <c r="W5" s="288"/>
      <c r="X5" s="179"/>
      <c r="Z5" s="126"/>
      <c r="AA5" s="126"/>
      <c r="AB5" s="126"/>
      <c r="AC5" s="126"/>
      <c r="AD5" s="126"/>
      <c r="AE5" s="126"/>
      <c r="AF5" s="126"/>
    </row>
    <row r="6" spans="1:32" x14ac:dyDescent="0.25">
      <c r="A6" s="126"/>
      <c r="B6" s="178"/>
      <c r="C6" s="288"/>
      <c r="D6" s="288"/>
      <c r="E6" s="288"/>
      <c r="F6" s="288"/>
      <c r="G6" s="288"/>
      <c r="H6" s="288"/>
      <c r="I6" s="288"/>
      <c r="J6" s="288"/>
      <c r="K6" s="288"/>
      <c r="L6" s="288"/>
      <c r="M6" s="288"/>
      <c r="N6" s="288"/>
      <c r="O6" s="288"/>
      <c r="P6" s="288"/>
      <c r="Q6" s="288"/>
      <c r="R6" s="288"/>
      <c r="S6" s="288"/>
      <c r="T6" s="288"/>
      <c r="U6" s="288"/>
      <c r="V6" s="288"/>
      <c r="W6" s="288"/>
      <c r="X6" s="179"/>
      <c r="Z6" s="126"/>
      <c r="AA6" s="126"/>
      <c r="AB6" s="126"/>
      <c r="AC6" s="126"/>
      <c r="AD6" s="126"/>
      <c r="AE6" s="126"/>
      <c r="AF6" s="126"/>
    </row>
    <row r="7" spans="1:32" x14ac:dyDescent="0.25">
      <c r="A7" s="126"/>
      <c r="B7" s="178"/>
      <c r="C7" s="288"/>
      <c r="D7" s="288"/>
      <c r="E7" s="288"/>
      <c r="F7" s="288"/>
      <c r="G7" s="288"/>
      <c r="H7" s="288"/>
      <c r="I7" s="288"/>
      <c r="J7" s="288"/>
      <c r="K7" s="288"/>
      <c r="L7" s="288"/>
      <c r="M7" s="288"/>
      <c r="N7" s="288"/>
      <c r="O7" s="288"/>
      <c r="P7" s="288"/>
      <c r="Q7" s="288"/>
      <c r="R7" s="288"/>
      <c r="S7" s="288"/>
      <c r="T7" s="288"/>
      <c r="U7" s="288"/>
      <c r="V7" s="288"/>
      <c r="W7" s="288"/>
      <c r="X7" s="179"/>
      <c r="Z7" s="126"/>
      <c r="AA7" s="126"/>
      <c r="AB7" s="126"/>
      <c r="AC7" s="126"/>
      <c r="AD7" s="126"/>
      <c r="AE7" s="126"/>
      <c r="AF7" s="126"/>
    </row>
    <row r="8" spans="1:32" x14ac:dyDescent="0.25">
      <c r="A8" s="126"/>
      <c r="B8" s="178"/>
      <c r="C8" s="288"/>
      <c r="D8" s="288"/>
      <c r="E8" s="288"/>
      <c r="F8" s="288"/>
      <c r="G8" s="288"/>
      <c r="H8" s="288"/>
      <c r="I8" s="288"/>
      <c r="J8" s="288"/>
      <c r="K8" s="288"/>
      <c r="L8" s="288"/>
      <c r="M8" s="288"/>
      <c r="N8" s="288"/>
      <c r="O8" s="288"/>
      <c r="P8" s="288"/>
      <c r="Q8" s="288"/>
      <c r="R8" s="288"/>
      <c r="S8" s="288"/>
      <c r="T8" s="288"/>
      <c r="U8" s="288"/>
      <c r="V8" s="288"/>
      <c r="W8" s="288"/>
      <c r="X8" s="179"/>
      <c r="Z8" s="126"/>
      <c r="AA8" s="126"/>
      <c r="AB8" s="126"/>
      <c r="AC8" s="126"/>
      <c r="AD8" s="126"/>
      <c r="AE8" s="126"/>
      <c r="AF8" s="126"/>
    </row>
    <row r="9" spans="1:32" x14ac:dyDescent="0.25">
      <c r="A9" s="126"/>
      <c r="B9" s="178"/>
      <c r="C9" s="288"/>
      <c r="D9" s="288"/>
      <c r="E9" s="288"/>
      <c r="F9" s="288"/>
      <c r="G9" s="288"/>
      <c r="H9" s="288"/>
      <c r="I9" s="288"/>
      <c r="J9" s="288"/>
      <c r="K9" s="288"/>
      <c r="L9" s="288"/>
      <c r="M9" s="288"/>
      <c r="N9" s="288"/>
      <c r="O9" s="288"/>
      <c r="P9" s="288"/>
      <c r="Q9" s="288"/>
      <c r="R9" s="288"/>
      <c r="S9" s="288"/>
      <c r="T9" s="288"/>
      <c r="U9" s="288"/>
      <c r="V9" s="288"/>
      <c r="W9" s="288"/>
      <c r="X9" s="179"/>
      <c r="Z9" s="126"/>
      <c r="AA9" s="126"/>
      <c r="AB9" s="126"/>
      <c r="AC9" s="126"/>
      <c r="AD9" s="126"/>
      <c r="AE9" s="126"/>
      <c r="AF9" s="126"/>
    </row>
    <row r="10" spans="1:32" x14ac:dyDescent="0.25">
      <c r="A10" s="126"/>
      <c r="B10" s="178"/>
      <c r="C10" s="288"/>
      <c r="D10" s="288"/>
      <c r="E10" s="288"/>
      <c r="F10" s="288"/>
      <c r="G10" s="288"/>
      <c r="H10" s="288"/>
      <c r="I10" s="288"/>
      <c r="J10" s="288"/>
      <c r="K10" s="288"/>
      <c r="L10" s="288"/>
      <c r="M10" s="288"/>
      <c r="N10" s="288"/>
      <c r="O10" s="288"/>
      <c r="P10" s="288"/>
      <c r="Q10" s="288"/>
      <c r="R10" s="288"/>
      <c r="S10" s="288"/>
      <c r="T10" s="288"/>
      <c r="U10" s="288"/>
      <c r="V10" s="288"/>
      <c r="W10" s="288"/>
      <c r="X10" s="179"/>
      <c r="Z10" s="126"/>
      <c r="AA10" s="126"/>
      <c r="AB10" s="126"/>
      <c r="AC10" s="126"/>
      <c r="AD10" s="126"/>
      <c r="AE10" s="126"/>
      <c r="AF10" s="126"/>
    </row>
    <row r="11" spans="1:32" x14ac:dyDescent="0.25">
      <c r="A11" s="126"/>
      <c r="B11" s="178"/>
      <c r="C11" s="288"/>
      <c r="D11" s="288"/>
      <c r="E11" s="288"/>
      <c r="F11" s="288"/>
      <c r="G11" s="288"/>
      <c r="H11" s="288"/>
      <c r="I11" s="288"/>
      <c r="J11" s="288"/>
      <c r="K11" s="288"/>
      <c r="L11" s="288"/>
      <c r="M11" s="288"/>
      <c r="N11" s="288"/>
      <c r="O11" s="288"/>
      <c r="P11" s="288"/>
      <c r="Q11" s="288"/>
      <c r="R11" s="288"/>
      <c r="S11" s="288"/>
      <c r="T11" s="288"/>
      <c r="U11" s="288"/>
      <c r="V11" s="288"/>
      <c r="W11" s="288"/>
      <c r="X11" s="179"/>
      <c r="Z11" s="126"/>
      <c r="AA11" s="126"/>
      <c r="AB11" s="126"/>
      <c r="AC11" s="126"/>
      <c r="AD11" s="126"/>
      <c r="AE11" s="126"/>
      <c r="AF11" s="126"/>
    </row>
    <row r="12" spans="1:32" x14ac:dyDescent="0.25">
      <c r="A12" s="126"/>
      <c r="B12" s="178"/>
      <c r="C12" s="288"/>
      <c r="D12" s="288"/>
      <c r="E12" s="288"/>
      <c r="F12" s="288"/>
      <c r="G12" s="288"/>
      <c r="H12" s="288"/>
      <c r="I12" s="288"/>
      <c r="J12" s="288"/>
      <c r="K12" s="288"/>
      <c r="L12" s="288"/>
      <c r="M12" s="288"/>
      <c r="N12" s="288"/>
      <c r="O12" s="288"/>
      <c r="P12" s="288"/>
      <c r="Q12" s="288"/>
      <c r="R12" s="288"/>
      <c r="S12" s="288"/>
      <c r="T12" s="288"/>
      <c r="U12" s="288"/>
      <c r="V12" s="288"/>
      <c r="W12" s="288"/>
      <c r="X12" s="179"/>
      <c r="Z12" s="126"/>
      <c r="AA12" s="126"/>
      <c r="AB12" s="126"/>
      <c r="AC12" s="126"/>
      <c r="AD12" s="126"/>
      <c r="AE12" s="126"/>
      <c r="AF12" s="126"/>
    </row>
    <row r="13" spans="1:32" x14ac:dyDescent="0.25">
      <c r="A13" s="126"/>
      <c r="B13" s="178"/>
      <c r="C13" s="288"/>
      <c r="D13" s="288"/>
      <c r="E13" s="288"/>
      <c r="F13" s="288"/>
      <c r="G13" s="288"/>
      <c r="H13" s="288"/>
      <c r="I13" s="288"/>
      <c r="J13" s="288"/>
      <c r="K13" s="288"/>
      <c r="L13" s="288"/>
      <c r="M13" s="288"/>
      <c r="N13" s="288"/>
      <c r="O13" s="288"/>
      <c r="P13" s="288"/>
      <c r="Q13" s="288"/>
      <c r="R13" s="288"/>
      <c r="S13" s="288"/>
      <c r="T13" s="288"/>
      <c r="U13" s="288"/>
      <c r="V13" s="288"/>
      <c r="W13" s="288"/>
      <c r="X13" s="179"/>
      <c r="Z13" s="126"/>
      <c r="AA13" s="126"/>
      <c r="AB13" s="126"/>
      <c r="AC13" s="126"/>
      <c r="AD13" s="126"/>
      <c r="AE13" s="126"/>
      <c r="AF13" s="126"/>
    </row>
    <row r="14" spans="1:32" x14ac:dyDescent="0.25">
      <c r="A14" s="126"/>
      <c r="B14" s="178"/>
      <c r="C14" s="288"/>
      <c r="D14" s="288"/>
      <c r="E14" s="288"/>
      <c r="F14" s="288"/>
      <c r="G14" s="288"/>
      <c r="H14" s="288"/>
      <c r="I14" s="288"/>
      <c r="J14" s="288"/>
      <c r="K14" s="288"/>
      <c r="L14" s="288"/>
      <c r="M14" s="288"/>
      <c r="N14" s="288"/>
      <c r="O14" s="288"/>
      <c r="P14" s="288"/>
      <c r="Q14" s="288"/>
      <c r="R14" s="288"/>
      <c r="S14" s="288"/>
      <c r="T14" s="288"/>
      <c r="U14" s="288"/>
      <c r="V14" s="288"/>
      <c r="W14" s="288"/>
      <c r="X14" s="179"/>
      <c r="Z14" s="126"/>
      <c r="AA14" s="126"/>
      <c r="AB14" s="126"/>
      <c r="AC14" s="126"/>
      <c r="AD14" s="126"/>
      <c r="AE14" s="126"/>
      <c r="AF14" s="126"/>
    </row>
    <row r="15" spans="1:32" x14ac:dyDescent="0.25">
      <c r="A15" s="126"/>
      <c r="B15" s="178"/>
      <c r="C15" s="288"/>
      <c r="D15" s="288"/>
      <c r="E15" s="288"/>
      <c r="F15" s="288"/>
      <c r="G15" s="288"/>
      <c r="H15" s="288"/>
      <c r="I15" s="288"/>
      <c r="J15" s="288"/>
      <c r="K15" s="288"/>
      <c r="L15" s="288"/>
      <c r="M15" s="288"/>
      <c r="N15" s="288"/>
      <c r="O15" s="288"/>
      <c r="P15" s="288"/>
      <c r="Q15" s="288"/>
      <c r="R15" s="288"/>
      <c r="S15" s="288"/>
      <c r="T15" s="288"/>
      <c r="U15" s="288"/>
      <c r="V15" s="288"/>
      <c r="W15" s="288"/>
      <c r="X15" s="179"/>
      <c r="Z15" s="126"/>
      <c r="AA15" s="126"/>
      <c r="AB15" s="126"/>
      <c r="AC15" s="126"/>
      <c r="AD15" s="126"/>
      <c r="AE15" s="126"/>
      <c r="AF15" s="126"/>
    </row>
    <row r="16" spans="1:32" x14ac:dyDescent="0.25">
      <c r="A16" s="126"/>
      <c r="B16" s="178"/>
      <c r="C16" s="288"/>
      <c r="D16" s="288"/>
      <c r="E16" s="288"/>
      <c r="F16" s="288"/>
      <c r="G16" s="288"/>
      <c r="H16" s="288"/>
      <c r="I16" s="288"/>
      <c r="J16" s="288"/>
      <c r="K16" s="288"/>
      <c r="L16" s="288"/>
      <c r="M16" s="288"/>
      <c r="N16" s="288"/>
      <c r="O16" s="288"/>
      <c r="P16" s="288"/>
      <c r="Q16" s="288"/>
      <c r="R16" s="288"/>
      <c r="S16" s="288"/>
      <c r="T16" s="288"/>
      <c r="U16" s="288"/>
      <c r="V16" s="288"/>
      <c r="W16" s="288"/>
      <c r="X16" s="179"/>
      <c r="Z16" s="126"/>
      <c r="AA16" s="126"/>
      <c r="AB16" s="126"/>
      <c r="AC16" s="126"/>
      <c r="AD16" s="126"/>
      <c r="AE16" s="126"/>
      <c r="AF16" s="126"/>
    </row>
    <row r="17" spans="1:32" x14ac:dyDescent="0.25">
      <c r="A17" s="126"/>
      <c r="B17" s="178"/>
      <c r="C17" s="288"/>
      <c r="D17" s="288"/>
      <c r="E17" s="288"/>
      <c r="F17" s="288"/>
      <c r="G17" s="288"/>
      <c r="H17" s="288"/>
      <c r="I17" s="288"/>
      <c r="J17" s="288"/>
      <c r="K17" s="288"/>
      <c r="L17" s="288"/>
      <c r="M17" s="288"/>
      <c r="N17" s="288"/>
      <c r="O17" s="288"/>
      <c r="P17" s="288"/>
      <c r="Q17" s="288"/>
      <c r="R17" s="288"/>
      <c r="S17" s="288"/>
      <c r="T17" s="288"/>
      <c r="U17" s="288"/>
      <c r="V17" s="288"/>
      <c r="W17" s="288"/>
      <c r="X17" s="179"/>
      <c r="Z17" s="126"/>
      <c r="AA17" s="126"/>
      <c r="AB17" s="126"/>
      <c r="AC17" s="126"/>
      <c r="AD17" s="126"/>
      <c r="AE17" s="126"/>
      <c r="AF17" s="126"/>
    </row>
    <row r="18" spans="1:32" ht="15" customHeight="1" x14ac:dyDescent="0.25">
      <c r="A18" s="126"/>
      <c r="B18" s="178"/>
      <c r="C18" s="1528"/>
      <c r="D18" s="1528"/>
      <c r="E18" s="1528"/>
      <c r="F18" s="1528"/>
      <c r="G18" s="1528"/>
      <c r="H18" s="1528"/>
      <c r="I18" s="1528"/>
      <c r="J18" s="1528"/>
      <c r="K18" s="1528"/>
      <c r="L18" s="1528"/>
      <c r="M18" s="1528"/>
      <c r="N18" s="1528"/>
      <c r="O18" s="1528"/>
      <c r="P18" s="1528"/>
      <c r="Q18" s="288"/>
      <c r="R18" s="288"/>
      <c r="S18" s="288"/>
      <c r="T18" s="288"/>
      <c r="U18" s="288"/>
      <c r="V18" s="288"/>
      <c r="W18" s="288"/>
      <c r="X18" s="179"/>
      <c r="Z18" s="126"/>
      <c r="AA18" s="126"/>
      <c r="AB18" s="126"/>
      <c r="AC18" s="126"/>
      <c r="AD18" s="126"/>
      <c r="AE18" s="126"/>
      <c r="AF18" s="126"/>
    </row>
    <row r="19" spans="1:32" ht="15" customHeight="1" x14ac:dyDescent="0.25">
      <c r="A19" s="126"/>
      <c r="B19" s="178"/>
      <c r="C19" s="1528"/>
      <c r="D19" s="1528"/>
      <c r="E19" s="1528"/>
      <c r="F19" s="1528"/>
      <c r="G19" s="1528"/>
      <c r="H19" s="1528"/>
      <c r="I19" s="1528"/>
      <c r="J19" s="1528"/>
      <c r="K19" s="1528"/>
      <c r="L19" s="1528"/>
      <c r="M19" s="1528"/>
      <c r="N19" s="1528"/>
      <c r="O19" s="1528"/>
      <c r="P19" s="1528"/>
      <c r="Q19" s="288"/>
      <c r="R19" s="288"/>
      <c r="S19" s="288"/>
      <c r="T19" s="288"/>
      <c r="U19" s="288"/>
      <c r="V19" s="288"/>
      <c r="W19" s="288"/>
      <c r="X19" s="179"/>
      <c r="Z19" s="126"/>
      <c r="AA19" s="126"/>
      <c r="AB19" s="126"/>
      <c r="AC19" s="126"/>
      <c r="AD19" s="126"/>
      <c r="AE19" s="126"/>
      <c r="AF19" s="126"/>
    </row>
    <row r="20" spans="1:32" x14ac:dyDescent="0.25">
      <c r="A20" s="126"/>
      <c r="B20" s="178"/>
      <c r="C20" s="288"/>
      <c r="D20" s="288"/>
      <c r="E20" s="288"/>
      <c r="F20" s="288"/>
      <c r="G20" s="288"/>
      <c r="H20" s="288"/>
      <c r="I20" s="288"/>
      <c r="J20" s="288"/>
      <c r="K20" s="288"/>
      <c r="L20" s="288"/>
      <c r="M20" s="288"/>
      <c r="N20" s="288"/>
      <c r="O20" s="288"/>
      <c r="P20" s="288"/>
      <c r="Q20" s="288"/>
      <c r="R20" s="288"/>
      <c r="S20" s="288"/>
      <c r="T20" s="288"/>
      <c r="U20" s="288"/>
      <c r="V20" s="288"/>
      <c r="W20" s="288"/>
      <c r="X20" s="179"/>
      <c r="Z20" s="126"/>
      <c r="AA20" s="126"/>
      <c r="AB20" s="126"/>
      <c r="AC20" s="126"/>
      <c r="AD20" s="126"/>
      <c r="AE20" s="126"/>
      <c r="AF20" s="126"/>
    </row>
    <row r="21" spans="1:32" x14ac:dyDescent="0.25">
      <c r="A21" s="126"/>
      <c r="B21" s="178"/>
      <c r="C21" s="288"/>
      <c r="D21" s="288"/>
      <c r="E21" s="288"/>
      <c r="F21" s="288"/>
      <c r="G21" s="288"/>
      <c r="H21" s="288"/>
      <c r="I21" s="288"/>
      <c r="J21" s="288"/>
      <c r="K21" s="288"/>
      <c r="L21" s="288"/>
      <c r="M21" s="288"/>
      <c r="N21" s="288"/>
      <c r="O21" s="288"/>
      <c r="P21" s="288"/>
      <c r="Q21" s="288"/>
      <c r="R21" s="288"/>
      <c r="S21" s="288"/>
      <c r="T21" s="288"/>
      <c r="U21" s="288"/>
      <c r="V21" s="288"/>
      <c r="W21" s="288"/>
      <c r="X21" s="179"/>
      <c r="Z21" s="126"/>
      <c r="AA21" s="126"/>
      <c r="AB21" s="126"/>
      <c r="AC21" s="126"/>
      <c r="AD21" s="126"/>
      <c r="AE21" s="126"/>
      <c r="AF21" s="126"/>
    </row>
    <row r="22" spans="1:32" x14ac:dyDescent="0.25">
      <c r="A22" s="126"/>
      <c r="B22" s="178"/>
      <c r="C22" s="288"/>
      <c r="D22" s="288"/>
      <c r="E22" s="288"/>
      <c r="F22" s="288"/>
      <c r="G22" s="288"/>
      <c r="H22" s="288"/>
      <c r="I22" s="288"/>
      <c r="J22" s="288"/>
      <c r="K22" s="288"/>
      <c r="L22" s="288"/>
      <c r="M22" s="288"/>
      <c r="N22" s="288"/>
      <c r="O22" s="288"/>
      <c r="P22" s="288"/>
      <c r="Q22" s="288"/>
      <c r="R22" s="288"/>
      <c r="S22" s="288"/>
      <c r="T22" s="288"/>
      <c r="U22" s="288"/>
      <c r="V22" s="288"/>
      <c r="W22" s="288"/>
      <c r="X22" s="179"/>
      <c r="Z22" s="126"/>
      <c r="AA22" s="126"/>
      <c r="AB22" s="126"/>
      <c r="AC22" s="126"/>
      <c r="AD22" s="126"/>
      <c r="AE22" s="126"/>
      <c r="AF22" s="126"/>
    </row>
    <row r="23" spans="1:32" x14ac:dyDescent="0.25">
      <c r="A23" s="126"/>
      <c r="B23" s="178"/>
      <c r="C23" s="288"/>
      <c r="D23" s="288"/>
      <c r="E23" s="288"/>
      <c r="F23" s="288"/>
      <c r="G23" s="288"/>
      <c r="H23" s="288"/>
      <c r="I23" s="288"/>
      <c r="J23" s="288"/>
      <c r="K23" s="288"/>
      <c r="L23" s="288"/>
      <c r="M23" s="288"/>
      <c r="N23" s="288"/>
      <c r="O23" s="288"/>
      <c r="P23" s="288"/>
      <c r="Q23" s="288"/>
      <c r="R23" s="288"/>
      <c r="S23" s="288"/>
      <c r="T23" s="288"/>
      <c r="U23" s="288"/>
      <c r="V23" s="288"/>
      <c r="W23" s="288"/>
      <c r="X23" s="179"/>
      <c r="Z23" s="126"/>
      <c r="AA23" s="126"/>
      <c r="AB23" s="126"/>
      <c r="AC23" s="126"/>
      <c r="AD23" s="126"/>
      <c r="AE23" s="126"/>
      <c r="AF23" s="126"/>
    </row>
    <row r="24" spans="1:32" x14ac:dyDescent="0.25">
      <c r="A24" s="126"/>
      <c r="B24" s="178"/>
      <c r="C24" s="288"/>
      <c r="D24" s="288"/>
      <c r="E24" s="288"/>
      <c r="F24" s="288"/>
      <c r="G24" s="288"/>
      <c r="H24" s="288"/>
      <c r="I24" s="288"/>
      <c r="J24" s="288"/>
      <c r="K24" s="288"/>
      <c r="L24" s="288"/>
      <c r="M24" s="288"/>
      <c r="N24" s="288"/>
      <c r="O24" s="288"/>
      <c r="P24" s="288"/>
      <c r="Q24" s="288"/>
      <c r="R24" s="288"/>
      <c r="S24" s="288"/>
      <c r="T24" s="288"/>
      <c r="U24" s="288"/>
      <c r="V24" s="288"/>
      <c r="W24" s="288"/>
      <c r="X24" s="179"/>
      <c r="Z24" s="126"/>
      <c r="AA24" s="126"/>
      <c r="AB24" s="126"/>
      <c r="AC24" s="126"/>
      <c r="AD24" s="126"/>
      <c r="AE24" s="126"/>
      <c r="AF24" s="126"/>
    </row>
    <row r="25" spans="1:32" x14ac:dyDescent="0.25">
      <c r="A25" s="126"/>
      <c r="B25" s="178"/>
      <c r="C25" s="288"/>
      <c r="D25" s="288"/>
      <c r="E25" s="288"/>
      <c r="F25" s="288"/>
      <c r="G25" s="288"/>
      <c r="H25" s="288"/>
      <c r="I25" s="288"/>
      <c r="J25" s="288"/>
      <c r="K25" s="288"/>
      <c r="L25" s="288"/>
      <c r="M25" s="288"/>
      <c r="N25" s="288"/>
      <c r="O25" s="288"/>
      <c r="P25" s="288"/>
      <c r="Q25" s="288"/>
      <c r="R25" s="288"/>
      <c r="S25" s="288"/>
      <c r="T25" s="288"/>
      <c r="U25" s="288"/>
      <c r="V25" s="288"/>
      <c r="W25" s="288"/>
      <c r="X25" s="179"/>
      <c r="Z25" s="126"/>
      <c r="AA25" s="126"/>
      <c r="AB25" s="126"/>
      <c r="AC25" s="126"/>
      <c r="AD25" s="126"/>
      <c r="AE25" s="126"/>
      <c r="AF25" s="126"/>
    </row>
    <row r="26" spans="1:32" x14ac:dyDescent="0.25">
      <c r="A26" s="126"/>
      <c r="B26" s="178"/>
      <c r="C26" s="288"/>
      <c r="D26" s="288"/>
      <c r="E26" s="288"/>
      <c r="F26" s="288"/>
      <c r="G26" s="288"/>
      <c r="H26" s="288"/>
      <c r="I26" s="288"/>
      <c r="J26" s="288"/>
      <c r="K26" s="288"/>
      <c r="L26" s="288"/>
      <c r="M26" s="288"/>
      <c r="N26" s="288"/>
      <c r="O26" s="288"/>
      <c r="P26" s="288"/>
      <c r="Q26" s="288"/>
      <c r="R26" s="288"/>
      <c r="S26" s="288"/>
      <c r="T26" s="288"/>
      <c r="U26" s="288"/>
      <c r="V26" s="288"/>
      <c r="W26" s="288"/>
      <c r="X26" s="179"/>
      <c r="Z26" s="126"/>
      <c r="AA26" s="126"/>
      <c r="AB26" s="126"/>
      <c r="AC26" s="126"/>
      <c r="AD26" s="126"/>
      <c r="AE26" s="126"/>
      <c r="AF26" s="126"/>
    </row>
    <row r="27" spans="1:32" x14ac:dyDescent="0.25">
      <c r="A27" s="126"/>
      <c r="B27" s="178"/>
      <c r="C27" s="288"/>
      <c r="D27" s="288"/>
      <c r="E27" s="288"/>
      <c r="F27" s="288"/>
      <c r="G27" s="288"/>
      <c r="H27" s="288"/>
      <c r="I27" s="288"/>
      <c r="J27" s="288"/>
      <c r="K27" s="288"/>
      <c r="L27" s="288"/>
      <c r="M27" s="288"/>
      <c r="N27" s="288"/>
      <c r="O27" s="288"/>
      <c r="P27" s="288"/>
      <c r="Q27" s="288"/>
      <c r="R27" s="288"/>
      <c r="S27" s="288"/>
      <c r="T27" s="288"/>
      <c r="U27" s="288"/>
      <c r="V27" s="288"/>
      <c r="W27" s="288"/>
      <c r="X27" s="179"/>
      <c r="Z27" s="126"/>
      <c r="AA27" s="126"/>
      <c r="AB27" s="126"/>
      <c r="AC27" s="126"/>
      <c r="AD27" s="126"/>
      <c r="AE27" s="126"/>
      <c r="AF27" s="126"/>
    </row>
    <row r="28" spans="1:32" x14ac:dyDescent="0.25">
      <c r="A28" s="126"/>
      <c r="B28" s="178"/>
      <c r="C28" s="288"/>
      <c r="D28" s="288"/>
      <c r="E28" s="288"/>
      <c r="F28" s="288"/>
      <c r="G28" s="288"/>
      <c r="H28" s="288"/>
      <c r="I28" s="288"/>
      <c r="J28" s="288"/>
      <c r="K28" s="288"/>
      <c r="L28" s="288"/>
      <c r="M28" s="288"/>
      <c r="N28" s="288"/>
      <c r="O28" s="288"/>
      <c r="P28" s="288"/>
      <c r="Q28" s="288"/>
      <c r="R28" s="288"/>
      <c r="S28" s="288"/>
      <c r="T28" s="288"/>
      <c r="U28" s="288"/>
      <c r="V28" s="288"/>
      <c r="W28" s="288"/>
      <c r="X28" s="179"/>
      <c r="Z28" s="126"/>
      <c r="AA28" s="126"/>
      <c r="AB28" s="126"/>
      <c r="AC28" s="126"/>
      <c r="AD28" s="126"/>
      <c r="AE28" s="126"/>
      <c r="AF28" s="126"/>
    </row>
    <row r="29" spans="1:32" x14ac:dyDescent="0.25">
      <c r="A29" s="126"/>
      <c r="B29" s="178"/>
      <c r="C29" s="288"/>
      <c r="D29" s="288"/>
      <c r="E29" s="288"/>
      <c r="F29" s="288"/>
      <c r="G29" s="288"/>
      <c r="H29" s="288"/>
      <c r="I29" s="288"/>
      <c r="J29" s="288"/>
      <c r="K29" s="288"/>
      <c r="L29" s="288"/>
      <c r="M29" s="288"/>
      <c r="N29" s="288"/>
      <c r="O29" s="288"/>
      <c r="P29" s="288"/>
      <c r="Q29" s="288"/>
      <c r="R29" s="288"/>
      <c r="S29" s="288"/>
      <c r="T29" s="288"/>
      <c r="U29" s="288"/>
      <c r="V29" s="288"/>
      <c r="W29" s="288"/>
      <c r="X29" s="179"/>
      <c r="Z29" s="126"/>
      <c r="AA29" s="126"/>
      <c r="AB29" s="126"/>
      <c r="AC29" s="126"/>
      <c r="AD29" s="126"/>
      <c r="AE29" s="126"/>
      <c r="AF29" s="126"/>
    </row>
    <row r="30" spans="1:32" x14ac:dyDescent="0.25">
      <c r="A30" s="126"/>
      <c r="B30" s="178"/>
      <c r="C30" s="288"/>
      <c r="D30" s="288"/>
      <c r="E30" s="288"/>
      <c r="F30" s="288"/>
      <c r="G30" s="288"/>
      <c r="H30" s="288"/>
      <c r="I30" s="288"/>
      <c r="J30" s="288"/>
      <c r="K30" s="288"/>
      <c r="L30" s="288"/>
      <c r="M30" s="288"/>
      <c r="N30" s="288"/>
      <c r="O30" s="288"/>
      <c r="P30" s="288"/>
      <c r="Q30" s="288"/>
      <c r="R30" s="288"/>
      <c r="S30" s="288"/>
      <c r="T30" s="288"/>
      <c r="U30" s="288"/>
      <c r="V30" s="288"/>
      <c r="W30" s="288"/>
      <c r="X30" s="179"/>
      <c r="Z30" s="126"/>
      <c r="AA30" s="126"/>
      <c r="AB30" s="126"/>
      <c r="AC30" s="126"/>
      <c r="AD30" s="126"/>
      <c r="AE30" s="126"/>
      <c r="AF30" s="126"/>
    </row>
    <row r="31" spans="1:32" x14ac:dyDescent="0.25">
      <c r="A31" s="126"/>
      <c r="B31" s="178"/>
      <c r="C31" s="288"/>
      <c r="D31" s="288"/>
      <c r="E31" s="288"/>
      <c r="F31" s="288"/>
      <c r="G31" s="288"/>
      <c r="H31" s="288"/>
      <c r="I31" s="288"/>
      <c r="J31" s="288"/>
      <c r="K31" s="288"/>
      <c r="L31" s="288"/>
      <c r="M31" s="288"/>
      <c r="N31" s="288"/>
      <c r="O31" s="288"/>
      <c r="P31" s="288"/>
      <c r="Q31" s="288"/>
      <c r="R31" s="288"/>
      <c r="S31" s="288"/>
      <c r="T31" s="288"/>
      <c r="U31" s="288"/>
      <c r="V31" s="288"/>
      <c r="W31" s="288"/>
      <c r="X31" s="179"/>
      <c r="Z31" s="126"/>
      <c r="AA31" s="126"/>
      <c r="AB31" s="126"/>
      <c r="AC31" s="126"/>
      <c r="AD31" s="126"/>
      <c r="AE31" s="126"/>
      <c r="AF31" s="126"/>
    </row>
    <row r="32" spans="1:32" x14ac:dyDescent="0.25">
      <c r="A32" s="126"/>
      <c r="B32" s="178"/>
      <c r="C32" s="288"/>
      <c r="D32" s="288"/>
      <c r="E32" s="288"/>
      <c r="F32" s="288"/>
      <c r="G32" s="288"/>
      <c r="H32" s="288"/>
      <c r="I32" s="288"/>
      <c r="J32" s="288"/>
      <c r="K32" s="288"/>
      <c r="L32" s="288"/>
      <c r="M32" s="288"/>
      <c r="N32" s="288"/>
      <c r="O32" s="288"/>
      <c r="P32" s="288"/>
      <c r="Q32" s="288"/>
      <c r="R32" s="288"/>
      <c r="S32" s="288"/>
      <c r="T32" s="288"/>
      <c r="U32" s="288"/>
      <c r="V32" s="288"/>
      <c r="W32" s="288"/>
      <c r="X32" s="179"/>
      <c r="Z32" s="126"/>
      <c r="AA32" s="126"/>
      <c r="AB32" s="126"/>
      <c r="AC32" s="126"/>
      <c r="AD32" s="126"/>
      <c r="AE32" s="126"/>
      <c r="AF32" s="126"/>
    </row>
    <row r="33" spans="1:47" x14ac:dyDescent="0.25">
      <c r="A33" s="126"/>
      <c r="B33" s="178"/>
      <c r="C33" s="288"/>
      <c r="D33" s="288"/>
      <c r="E33" s="288"/>
      <c r="F33" s="288"/>
      <c r="G33" s="288"/>
      <c r="H33" s="288"/>
      <c r="I33" s="288"/>
      <c r="J33" s="288"/>
      <c r="K33" s="288"/>
      <c r="L33" s="288"/>
      <c r="M33" s="288"/>
      <c r="N33" s="288"/>
      <c r="O33" s="288"/>
      <c r="P33" s="288"/>
      <c r="Q33" s="288"/>
      <c r="R33" s="288"/>
      <c r="S33" s="288"/>
      <c r="T33" s="288"/>
      <c r="U33" s="288"/>
      <c r="V33" s="288"/>
      <c r="W33" s="288"/>
      <c r="X33" s="179"/>
      <c r="Z33" s="126"/>
      <c r="AA33" s="126"/>
      <c r="AB33" s="126"/>
      <c r="AC33" s="126"/>
      <c r="AD33" s="126"/>
      <c r="AE33" s="126"/>
      <c r="AF33" s="126"/>
    </row>
    <row r="34" spans="1:47" x14ac:dyDescent="0.25">
      <c r="A34" s="126"/>
      <c r="B34" s="178"/>
      <c r="C34" s="1529" t="e">
        <f>+#REF!</f>
        <v>#REF!</v>
      </c>
      <c r="D34" s="1529"/>
      <c r="E34" s="1529"/>
      <c r="F34" s="1529"/>
      <c r="G34" s="1529"/>
      <c r="H34" s="1529"/>
      <c r="I34" s="1529"/>
      <c r="J34" s="1529"/>
      <c r="K34" s="1529"/>
      <c r="L34" s="1529"/>
      <c r="M34" s="1529"/>
      <c r="N34" s="1529"/>
      <c r="O34" s="1529"/>
      <c r="P34" s="1529"/>
      <c r="Q34" s="1529"/>
      <c r="R34" s="1529"/>
      <c r="S34" s="1529"/>
      <c r="T34" s="1529"/>
      <c r="U34" s="1529"/>
      <c r="V34" s="1529"/>
      <c r="W34" s="1529"/>
      <c r="X34" s="179"/>
      <c r="Z34" s="126"/>
      <c r="AA34" s="126"/>
      <c r="AB34" s="126"/>
      <c r="AC34" s="126"/>
      <c r="AD34" s="126"/>
      <c r="AE34" s="126"/>
      <c r="AF34" s="126"/>
    </row>
    <row r="35" spans="1:47" x14ac:dyDescent="0.25">
      <c r="A35" s="126"/>
      <c r="B35" s="178"/>
      <c r="C35" s="1529"/>
      <c r="D35" s="1529"/>
      <c r="E35" s="1529"/>
      <c r="F35" s="1529"/>
      <c r="G35" s="1529"/>
      <c r="H35" s="1529"/>
      <c r="I35" s="1529"/>
      <c r="J35" s="1529"/>
      <c r="K35" s="1529"/>
      <c r="L35" s="1529"/>
      <c r="M35" s="1529"/>
      <c r="N35" s="1529"/>
      <c r="O35" s="1529"/>
      <c r="P35" s="1529"/>
      <c r="Q35" s="1529"/>
      <c r="R35" s="1529"/>
      <c r="S35" s="1529"/>
      <c r="T35" s="1529"/>
      <c r="U35" s="1529"/>
      <c r="V35" s="1529"/>
      <c r="W35" s="1529"/>
      <c r="X35" s="179"/>
      <c r="Z35" s="126"/>
      <c r="AA35" s="126"/>
      <c r="AB35" s="126"/>
      <c r="AC35" s="126"/>
      <c r="AD35" s="126"/>
      <c r="AE35" s="126"/>
      <c r="AF35" s="126"/>
    </row>
    <row r="36" spans="1:47" x14ac:dyDescent="0.25">
      <c r="A36" s="126"/>
      <c r="B36" s="178"/>
      <c r="C36" s="1529"/>
      <c r="D36" s="1529"/>
      <c r="E36" s="1529"/>
      <c r="F36" s="1529"/>
      <c r="G36" s="1529"/>
      <c r="H36" s="1529"/>
      <c r="I36" s="1529"/>
      <c r="J36" s="1529"/>
      <c r="K36" s="1529"/>
      <c r="L36" s="1529"/>
      <c r="M36" s="1529"/>
      <c r="N36" s="1529"/>
      <c r="O36" s="1529"/>
      <c r="P36" s="1529"/>
      <c r="Q36" s="1529"/>
      <c r="R36" s="1529"/>
      <c r="S36" s="1529"/>
      <c r="T36" s="1529"/>
      <c r="U36" s="1529"/>
      <c r="V36" s="1529"/>
      <c r="W36" s="1529"/>
      <c r="X36" s="179"/>
      <c r="Z36" s="126"/>
      <c r="AA36" s="126"/>
      <c r="AB36" s="126"/>
      <c r="AC36" s="126"/>
      <c r="AD36" s="126"/>
      <c r="AE36" s="126"/>
      <c r="AF36" s="126"/>
    </row>
    <row r="37" spans="1:47" x14ac:dyDescent="0.25">
      <c r="A37" s="126"/>
      <c r="B37" s="178"/>
      <c r="C37" s="1529"/>
      <c r="D37" s="1529"/>
      <c r="E37" s="1529"/>
      <c r="F37" s="1529"/>
      <c r="G37" s="1529"/>
      <c r="H37" s="1529"/>
      <c r="I37" s="1529"/>
      <c r="J37" s="1529"/>
      <c r="K37" s="1529"/>
      <c r="L37" s="1529"/>
      <c r="M37" s="1529"/>
      <c r="N37" s="1529"/>
      <c r="O37" s="1529"/>
      <c r="P37" s="1529"/>
      <c r="Q37" s="1529"/>
      <c r="R37" s="1529"/>
      <c r="S37" s="1529"/>
      <c r="T37" s="1529"/>
      <c r="U37" s="1529"/>
      <c r="V37" s="1529"/>
      <c r="W37" s="1529"/>
      <c r="X37" s="179"/>
      <c r="Z37" s="126"/>
      <c r="AA37" s="126"/>
      <c r="AB37" s="126"/>
      <c r="AC37" s="126"/>
      <c r="AD37" s="126"/>
      <c r="AE37" s="126"/>
      <c r="AF37" s="126"/>
      <c r="AT37" s="110"/>
    </row>
    <row r="38" spans="1:47" x14ac:dyDescent="0.25">
      <c r="A38" s="126"/>
      <c r="B38" s="178"/>
      <c r="C38" s="1530" t="e">
        <f>+#REF!</f>
        <v>#REF!</v>
      </c>
      <c r="D38" s="1530"/>
      <c r="E38" s="1530"/>
      <c r="F38" s="1530"/>
      <c r="G38" s="1530"/>
      <c r="H38" s="1530"/>
      <c r="I38" s="1530"/>
      <c r="J38" s="1530"/>
      <c r="K38" s="1530"/>
      <c r="L38" s="1530"/>
      <c r="M38" s="1530"/>
      <c r="N38" s="1530"/>
      <c r="O38" s="1530"/>
      <c r="P38" s="1530"/>
      <c r="Q38" s="1530"/>
      <c r="R38" s="1530"/>
      <c r="S38" s="1530"/>
      <c r="T38" s="1530"/>
      <c r="U38" s="1530"/>
      <c r="V38" s="1530"/>
      <c r="W38" s="1530"/>
      <c r="X38" s="179"/>
      <c r="Z38" s="126"/>
      <c r="AA38" s="126"/>
      <c r="AB38" s="126"/>
      <c r="AC38" s="126"/>
      <c r="AD38" s="126"/>
      <c r="AE38" s="126"/>
      <c r="AF38" s="126"/>
    </row>
    <row r="39" spans="1:47" x14ac:dyDescent="0.25">
      <c r="A39" s="126"/>
      <c r="B39" s="178"/>
      <c r="C39" s="1530"/>
      <c r="D39" s="1530"/>
      <c r="E39" s="1530"/>
      <c r="F39" s="1530"/>
      <c r="G39" s="1530"/>
      <c r="H39" s="1530"/>
      <c r="I39" s="1530"/>
      <c r="J39" s="1530"/>
      <c r="K39" s="1530"/>
      <c r="L39" s="1530"/>
      <c r="M39" s="1530"/>
      <c r="N39" s="1530"/>
      <c r="O39" s="1530"/>
      <c r="P39" s="1530"/>
      <c r="Q39" s="1530"/>
      <c r="R39" s="1530"/>
      <c r="S39" s="1530"/>
      <c r="T39" s="1530"/>
      <c r="U39" s="1530"/>
      <c r="V39" s="1530"/>
      <c r="W39" s="1530"/>
      <c r="X39" s="179"/>
      <c r="Z39" s="126"/>
      <c r="AA39" s="126"/>
      <c r="AB39" s="126"/>
      <c r="AC39" s="126"/>
      <c r="AD39" s="126"/>
      <c r="AE39" s="126"/>
      <c r="AF39" s="126"/>
    </row>
    <row r="40" spans="1:47" x14ac:dyDescent="0.25">
      <c r="A40" s="126"/>
      <c r="B40" s="178"/>
      <c r="C40" s="1531" t="e">
        <f>+#REF!</f>
        <v>#REF!</v>
      </c>
      <c r="D40" s="1531"/>
      <c r="E40" s="1531"/>
      <c r="F40" s="1531"/>
      <c r="G40" s="1531"/>
      <c r="H40" s="1531"/>
      <c r="I40" s="1531"/>
      <c r="J40" s="1531"/>
      <c r="K40" s="1531"/>
      <c r="L40" s="1531"/>
      <c r="M40" s="1531"/>
      <c r="N40" s="1531"/>
      <c r="O40" s="1531"/>
      <c r="P40" s="1531"/>
      <c r="Q40" s="1531"/>
      <c r="R40" s="1531"/>
      <c r="S40" s="1531"/>
      <c r="T40" s="1531"/>
      <c r="U40" s="1531"/>
      <c r="V40" s="1531"/>
      <c r="W40" s="1531"/>
      <c r="X40" s="179"/>
      <c r="Z40" s="126"/>
      <c r="AA40" s="126"/>
      <c r="AB40" s="126"/>
      <c r="AC40" s="126"/>
      <c r="AD40" s="126"/>
      <c r="AE40" s="126"/>
      <c r="AF40" s="126"/>
    </row>
    <row r="41" spans="1:47" x14ac:dyDescent="0.25">
      <c r="A41" s="126"/>
      <c r="B41" s="178"/>
      <c r="C41" s="1531"/>
      <c r="D41" s="1531"/>
      <c r="E41" s="1531"/>
      <c r="F41" s="1531"/>
      <c r="G41" s="1531"/>
      <c r="H41" s="1531"/>
      <c r="I41" s="1531"/>
      <c r="J41" s="1531"/>
      <c r="K41" s="1531"/>
      <c r="L41" s="1531"/>
      <c r="M41" s="1531"/>
      <c r="N41" s="1531"/>
      <c r="O41" s="1531"/>
      <c r="P41" s="1531"/>
      <c r="Q41" s="1531"/>
      <c r="R41" s="1531"/>
      <c r="S41" s="1531"/>
      <c r="T41" s="1531"/>
      <c r="U41" s="1531"/>
      <c r="V41" s="1531"/>
      <c r="W41" s="1531"/>
      <c r="X41" s="179"/>
      <c r="Z41" s="126"/>
      <c r="AA41" s="126"/>
      <c r="AB41" s="126"/>
      <c r="AC41" s="126"/>
      <c r="AD41" s="126"/>
      <c r="AE41" s="126"/>
      <c r="AF41" s="126"/>
      <c r="AU41" s="111"/>
    </row>
    <row r="42" spans="1:47" x14ac:dyDescent="0.25">
      <c r="A42" s="126"/>
      <c r="B42" s="134"/>
      <c r="C42" s="1532">
        <f ca="1">TODAY()</f>
        <v>45706</v>
      </c>
      <c r="D42" s="1532"/>
      <c r="E42" s="1532"/>
      <c r="F42" s="1532"/>
      <c r="G42" s="1532"/>
      <c r="H42" s="1532"/>
      <c r="I42" s="1532"/>
      <c r="J42" s="1532"/>
      <c r="K42" s="1532"/>
      <c r="L42" s="1532"/>
      <c r="M42" s="1532"/>
      <c r="N42" s="1532"/>
      <c r="O42" s="1532"/>
      <c r="P42" s="1532"/>
      <c r="Q42" s="1532"/>
      <c r="R42" s="1532"/>
      <c r="S42" s="1532"/>
      <c r="T42" s="1532"/>
      <c r="U42" s="1532"/>
      <c r="V42" s="1532"/>
      <c r="W42" s="1532"/>
      <c r="X42" s="135"/>
      <c r="Z42" s="126"/>
      <c r="AA42" s="126"/>
      <c r="AB42" s="126"/>
      <c r="AC42" s="126"/>
      <c r="AD42" s="126"/>
      <c r="AE42" s="126"/>
      <c r="AF42" s="126"/>
    </row>
    <row r="43" spans="1:47" x14ac:dyDescent="0.25">
      <c r="A43" s="126"/>
      <c r="B43" s="134"/>
      <c r="C43" s="1532"/>
      <c r="D43" s="1532"/>
      <c r="E43" s="1532"/>
      <c r="F43" s="1532"/>
      <c r="G43" s="1532"/>
      <c r="H43" s="1532"/>
      <c r="I43" s="1532"/>
      <c r="J43" s="1532"/>
      <c r="K43" s="1532"/>
      <c r="L43" s="1532"/>
      <c r="M43" s="1532"/>
      <c r="N43" s="1532"/>
      <c r="O43" s="1532"/>
      <c r="P43" s="1532"/>
      <c r="Q43" s="1532"/>
      <c r="R43" s="1532"/>
      <c r="S43" s="1532"/>
      <c r="T43" s="1532"/>
      <c r="U43" s="1532"/>
      <c r="V43" s="1532"/>
      <c r="W43" s="1532"/>
      <c r="X43" s="135"/>
      <c r="Z43" s="126"/>
      <c r="AA43" s="126"/>
      <c r="AB43" s="126"/>
      <c r="AC43" s="126"/>
      <c r="AD43" s="126"/>
      <c r="AE43" s="126"/>
      <c r="AF43" s="126"/>
    </row>
    <row r="44" spans="1:47" x14ac:dyDescent="0.25">
      <c r="A44" s="126"/>
      <c r="B44" s="178"/>
      <c r="C44" s="288"/>
      <c r="D44" s="288"/>
      <c r="E44" s="288"/>
      <c r="F44" s="288"/>
      <c r="G44" s="288"/>
      <c r="H44" s="288"/>
      <c r="I44" s="288"/>
      <c r="J44" s="288"/>
      <c r="K44" s="288"/>
      <c r="L44" s="288"/>
      <c r="M44" s="288"/>
      <c r="N44" s="288"/>
      <c r="O44" s="288"/>
      <c r="P44" s="288"/>
      <c r="Q44" s="288"/>
      <c r="R44" s="288"/>
      <c r="S44" s="288"/>
      <c r="T44" s="288"/>
      <c r="U44" s="288"/>
      <c r="V44" s="288"/>
      <c r="W44" s="288"/>
      <c r="X44" s="179"/>
      <c r="Z44" s="126"/>
      <c r="AA44" s="126"/>
      <c r="AB44" s="126"/>
      <c r="AC44" s="126"/>
      <c r="AD44" s="126"/>
      <c r="AE44" s="126"/>
      <c r="AF44" s="126"/>
    </row>
    <row r="45" spans="1:47" x14ac:dyDescent="0.25">
      <c r="A45" s="126"/>
      <c r="B45" s="178"/>
      <c r="C45" s="1533"/>
      <c r="D45" s="1533"/>
      <c r="E45" s="1533"/>
      <c r="F45" s="1533"/>
      <c r="G45" s="1533"/>
      <c r="H45" s="1533"/>
      <c r="I45" s="1533"/>
      <c r="J45" s="1533"/>
      <c r="K45" s="1533"/>
      <c r="L45" s="1533"/>
      <c r="M45" s="1533"/>
      <c r="N45" s="1533"/>
      <c r="O45" s="1533"/>
      <c r="P45" s="1533"/>
      <c r="Q45" s="1533"/>
      <c r="R45" s="1533"/>
      <c r="S45" s="1533"/>
      <c r="T45" s="1533"/>
      <c r="U45" s="1533"/>
      <c r="V45" s="1533"/>
      <c r="W45" s="1533"/>
      <c r="X45" s="179"/>
      <c r="Z45" s="126"/>
      <c r="AA45" s="126"/>
      <c r="AB45" s="126"/>
      <c r="AC45" s="126"/>
      <c r="AD45" s="126"/>
      <c r="AE45" s="126"/>
      <c r="AF45" s="126"/>
    </row>
    <row r="46" spans="1:47" x14ac:dyDescent="0.25">
      <c r="A46" s="126"/>
      <c r="B46" s="178"/>
      <c r="C46" s="1533"/>
      <c r="D46" s="1533"/>
      <c r="E46" s="1533"/>
      <c r="F46" s="1533"/>
      <c r="G46" s="1533"/>
      <c r="H46" s="1533"/>
      <c r="I46" s="1533"/>
      <c r="J46" s="1533"/>
      <c r="K46" s="1533"/>
      <c r="L46" s="1533"/>
      <c r="M46" s="1533"/>
      <c r="N46" s="1533"/>
      <c r="O46" s="1533"/>
      <c r="P46" s="1533"/>
      <c r="Q46" s="1533"/>
      <c r="R46" s="1533"/>
      <c r="S46" s="1533"/>
      <c r="T46" s="1533"/>
      <c r="U46" s="1533"/>
      <c r="V46" s="1533"/>
      <c r="W46" s="1533"/>
      <c r="X46" s="179"/>
      <c r="Z46" s="126"/>
      <c r="AA46" s="126"/>
      <c r="AB46" s="126"/>
      <c r="AC46" s="126"/>
      <c r="AD46" s="126"/>
      <c r="AE46" s="126"/>
      <c r="AF46" s="126"/>
    </row>
    <row r="47" spans="1:47" x14ac:dyDescent="0.25">
      <c r="A47" s="126"/>
      <c r="B47" s="178"/>
      <c r="C47" s="288"/>
      <c r="D47" s="288"/>
      <c r="E47" s="288"/>
      <c r="F47" s="288"/>
      <c r="G47" s="288"/>
      <c r="H47" s="288"/>
      <c r="I47" s="288"/>
      <c r="J47" s="288"/>
      <c r="K47" s="288"/>
      <c r="L47" s="288"/>
      <c r="M47" s="288"/>
      <c r="N47" s="288"/>
      <c r="O47" s="288"/>
      <c r="P47" s="288"/>
      <c r="Q47" s="288"/>
      <c r="R47" s="288"/>
      <c r="S47" s="288"/>
      <c r="T47" s="288"/>
      <c r="U47" s="288"/>
      <c r="V47" s="288"/>
      <c r="W47" s="288"/>
      <c r="X47" s="179"/>
      <c r="Z47" s="126"/>
      <c r="AA47" s="126"/>
      <c r="AB47" s="126"/>
      <c r="AC47" s="126"/>
      <c r="AD47" s="126"/>
      <c r="AE47" s="126"/>
      <c r="AF47" s="126"/>
    </row>
    <row r="48" spans="1:47" x14ac:dyDescent="0.25">
      <c r="A48" s="126"/>
      <c r="B48" s="126"/>
      <c r="C48" s="1493" t="s">
        <v>461</v>
      </c>
      <c r="D48" s="1493"/>
      <c r="E48" s="1493"/>
      <c r="F48" s="1493"/>
      <c r="G48" s="1493"/>
      <c r="H48" s="1493"/>
      <c r="I48" s="1493"/>
      <c r="J48" s="1493"/>
      <c r="K48" s="1493"/>
      <c r="L48" s="1493"/>
      <c r="M48" s="1493"/>
      <c r="N48" s="1493"/>
      <c r="O48" s="1493"/>
      <c r="P48" s="1493"/>
      <c r="Q48" s="1493"/>
      <c r="R48" s="1493"/>
      <c r="S48" s="1493"/>
      <c r="T48" s="1493"/>
      <c r="U48" s="1493"/>
      <c r="V48" s="1493"/>
      <c r="W48" s="1493"/>
      <c r="X48" s="126"/>
      <c r="Z48" s="126"/>
      <c r="AA48" s="126"/>
      <c r="AB48" s="126"/>
      <c r="AC48" s="126"/>
      <c r="AD48" s="126"/>
      <c r="AE48" s="126"/>
      <c r="AF48" s="126"/>
    </row>
    <row r="49" spans="1:48" ht="15" customHeight="1" x14ac:dyDescent="0.25">
      <c r="A49" s="126"/>
      <c r="B49" s="126"/>
      <c r="C49" s="1493"/>
      <c r="D49" s="1493"/>
      <c r="E49" s="1493"/>
      <c r="F49" s="1493"/>
      <c r="G49" s="1493"/>
      <c r="H49" s="1493"/>
      <c r="I49" s="1493"/>
      <c r="J49" s="1493"/>
      <c r="K49" s="1493"/>
      <c r="L49" s="1493"/>
      <c r="M49" s="1493"/>
      <c r="N49" s="1493"/>
      <c r="O49" s="1493"/>
      <c r="P49" s="1493"/>
      <c r="Q49" s="1493"/>
      <c r="R49" s="1493"/>
      <c r="S49" s="1493"/>
      <c r="T49" s="1493"/>
      <c r="U49" s="1493"/>
      <c r="V49" s="1493"/>
      <c r="W49" s="1493"/>
      <c r="X49" s="126"/>
      <c r="Z49" s="126"/>
      <c r="AA49" s="126"/>
      <c r="AB49" s="126"/>
      <c r="AC49" s="126"/>
      <c r="AD49" s="126"/>
      <c r="AE49" s="126"/>
      <c r="AF49" s="126"/>
    </row>
    <row r="50" spans="1:48" ht="15" customHeight="1" x14ac:dyDescent="0.25">
      <c r="A50" s="126"/>
      <c r="B50" s="289"/>
      <c r="C50" s="126"/>
      <c r="D50" s="126"/>
      <c r="E50" s="126"/>
      <c r="F50" s="126"/>
      <c r="G50" s="126"/>
      <c r="H50" s="126"/>
      <c r="I50" s="126"/>
      <c r="J50" s="126"/>
      <c r="K50" s="126"/>
      <c r="L50" s="126"/>
      <c r="M50" s="126"/>
      <c r="N50" s="126"/>
      <c r="O50" s="126"/>
      <c r="P50" s="126"/>
      <c r="Q50" s="126"/>
      <c r="R50" s="126"/>
      <c r="S50" s="126"/>
      <c r="T50" s="126"/>
      <c r="U50" s="126"/>
      <c r="V50" s="126"/>
      <c r="W50" s="126"/>
      <c r="X50" s="136"/>
      <c r="Z50" s="126"/>
      <c r="AA50" s="126"/>
      <c r="AB50" s="126"/>
      <c r="AC50" s="126"/>
      <c r="AD50" s="126"/>
      <c r="AE50" s="126"/>
      <c r="AF50" s="126"/>
    </row>
    <row r="51" spans="1:48" ht="16.5" x14ac:dyDescent="0.25">
      <c r="A51" s="126"/>
      <c r="B51" s="2"/>
      <c r="C51" s="483" t="s">
        <v>462</v>
      </c>
      <c r="D51" s="126"/>
      <c r="E51" s="126"/>
      <c r="F51" s="126"/>
      <c r="G51" s="126"/>
      <c r="H51" s="126"/>
      <c r="I51" s="126"/>
      <c r="J51" s="126"/>
      <c r="K51" s="126"/>
      <c r="L51" s="126"/>
      <c r="M51" s="126"/>
      <c r="N51" s="2"/>
      <c r="O51" s="483" t="s">
        <v>223</v>
      </c>
      <c r="P51" s="126"/>
      <c r="Q51" s="126"/>
      <c r="R51" s="126"/>
      <c r="S51" s="126"/>
      <c r="T51" s="126"/>
      <c r="U51" s="126"/>
      <c r="V51" s="126"/>
      <c r="W51" s="126"/>
      <c r="X51" s="126"/>
      <c r="Z51" s="126"/>
      <c r="AA51" s="126"/>
      <c r="AB51" s="126"/>
      <c r="AC51" s="126"/>
      <c r="AD51" s="126"/>
      <c r="AE51" s="126"/>
      <c r="AF51" s="126"/>
    </row>
    <row r="52" spans="1:48" ht="16.5" x14ac:dyDescent="0.25">
      <c r="A52" s="126"/>
      <c r="B52" s="483"/>
      <c r="C52" s="483"/>
      <c r="D52" s="126"/>
      <c r="E52" s="126"/>
      <c r="F52" s="126"/>
      <c r="G52" s="126"/>
      <c r="H52" s="126"/>
      <c r="I52" s="126"/>
      <c r="J52" s="126"/>
      <c r="K52" s="126"/>
      <c r="L52" s="126"/>
      <c r="M52" s="126"/>
      <c r="N52" s="126"/>
      <c r="O52" s="126"/>
      <c r="P52" s="126"/>
      <c r="Q52" s="126"/>
      <c r="R52" s="126"/>
      <c r="S52" s="126"/>
      <c r="T52" s="126"/>
      <c r="U52" s="126"/>
      <c r="V52" s="126"/>
      <c r="W52" s="126"/>
      <c r="X52" s="126"/>
      <c r="Z52" s="126"/>
      <c r="AA52" s="126"/>
      <c r="AB52" s="126"/>
      <c r="AC52" s="126"/>
      <c r="AD52" s="126"/>
      <c r="AE52" s="126"/>
      <c r="AF52" s="126"/>
      <c r="AQ52" s="182" t="s">
        <v>141</v>
      </c>
      <c r="AR52" s="182" t="s">
        <v>219</v>
      </c>
      <c r="AT52" t="s">
        <v>223</v>
      </c>
      <c r="AU52" t="s">
        <v>141</v>
      </c>
      <c r="AV52" s="109" t="s">
        <v>219</v>
      </c>
    </row>
    <row r="53" spans="1:48" ht="15" customHeight="1" x14ac:dyDescent="0.25">
      <c r="A53" s="126"/>
      <c r="B53" s="126"/>
      <c r="C53" s="126"/>
      <c r="D53" s="126"/>
      <c r="E53" s="126"/>
      <c r="F53" s="126"/>
      <c r="G53" s="126"/>
      <c r="H53" s="126"/>
      <c r="I53" s="126"/>
      <c r="J53" s="126"/>
      <c r="K53" s="126"/>
      <c r="L53" s="126"/>
      <c r="M53" s="126"/>
      <c r="N53" s="126"/>
      <c r="O53" s="126"/>
      <c r="P53" s="126"/>
      <c r="Q53" s="126"/>
      <c r="R53" s="126"/>
      <c r="S53" s="126"/>
      <c r="T53" s="126"/>
      <c r="U53" s="126"/>
      <c r="V53" s="126"/>
      <c r="W53" s="126"/>
      <c r="X53" s="126"/>
      <c r="Z53" s="126"/>
      <c r="AA53" s="126"/>
      <c r="AB53" s="126"/>
      <c r="AC53" s="126"/>
      <c r="AD53" s="126"/>
      <c r="AE53" s="126"/>
      <c r="AF53" s="126"/>
      <c r="AP53" s="182" t="e">
        <f>+Inputs!C119</f>
        <v>#REF!</v>
      </c>
      <c r="AQ53" s="182" t="e">
        <f>+Inputs!D119</f>
        <v>#REF!</v>
      </c>
      <c r="AR53" s="182" t="e">
        <f>IF(Inputs!$D$185="Yes",AVERAGE('UoF Goals'!K44:K51),AVERAGE('UoF Goals'!K45:K51))</f>
        <v>#REF!</v>
      </c>
      <c r="AT53" t="s">
        <v>28</v>
      </c>
      <c r="AU53" s="3" t="e">
        <f>+Inputs!D124</f>
        <v>#REF!</v>
      </c>
      <c r="AV53" s="484">
        <f>+'UoF Goals'!K67</f>
        <v>2</v>
      </c>
    </row>
    <row r="54" spans="1:48" x14ac:dyDescent="0.25">
      <c r="A54" s="126"/>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Z54" s="126"/>
      <c r="AA54" s="126"/>
      <c r="AB54" s="126"/>
      <c r="AC54" s="126"/>
      <c r="AD54" s="126"/>
      <c r="AE54" s="126"/>
      <c r="AF54" s="126"/>
      <c r="AP54" s="182" t="e">
        <f>+Inputs!C120</f>
        <v>#REF!</v>
      </c>
      <c r="AQ54" s="182" t="e">
        <f>+Inputs!D120</f>
        <v>#REF!</v>
      </c>
      <c r="AR54" s="182">
        <f>+AVERAGE('UoF Goals'!K41:K42)</f>
        <v>0</v>
      </c>
      <c r="AT54" t="s">
        <v>30</v>
      </c>
      <c r="AU54" s="3" t="e">
        <f>+Inputs!D125</f>
        <v>#REF!</v>
      </c>
      <c r="AV54" s="484" t="e">
        <f>+'UoF Goals'!K65</f>
        <v>#REF!</v>
      </c>
    </row>
    <row r="55" spans="1:48" x14ac:dyDescent="0.25">
      <c r="A55" s="126"/>
      <c r="B55" s="126"/>
      <c r="C55" s="126"/>
      <c r="D55" s="126"/>
      <c r="E55" s="126"/>
      <c r="F55" s="126"/>
      <c r="G55" s="126"/>
      <c r="H55" s="126"/>
      <c r="I55" s="126"/>
      <c r="J55" s="126"/>
      <c r="K55" s="126"/>
      <c r="L55" s="126"/>
      <c r="M55" s="126"/>
      <c r="N55" s="126"/>
      <c r="O55" s="126"/>
      <c r="P55" s="126"/>
      <c r="Q55" s="126"/>
      <c r="R55" s="126"/>
      <c r="S55" s="126"/>
      <c r="T55" s="126"/>
      <c r="U55" s="126"/>
      <c r="V55" s="126"/>
      <c r="W55" s="126"/>
      <c r="X55" s="126"/>
      <c r="Z55" s="126"/>
      <c r="AA55" s="126"/>
      <c r="AB55" s="126"/>
      <c r="AC55" s="126"/>
      <c r="AD55" s="126"/>
      <c r="AE55" s="126"/>
      <c r="AF55" s="126"/>
      <c r="AP55" s="182" t="e">
        <f>+Inputs!C121</f>
        <v>#REF!</v>
      </c>
      <c r="AQ55" s="182" t="e">
        <f>+Inputs!D121</f>
        <v>#REF!</v>
      </c>
      <c r="AR55" s="182" t="e">
        <f>IF(Inputs!$D$185="Yes",AVERAGE('UoF Goals'!K38:K39),AVERAGE('UoF Goals'!K38))</f>
        <v>#REF!</v>
      </c>
      <c r="AT55" t="s">
        <v>35</v>
      </c>
      <c r="AU55" s="3" t="e">
        <f>+Inputs!D126</f>
        <v>#REF!</v>
      </c>
      <c r="AV55" s="484">
        <f>+'UoF Goals'!K63</f>
        <v>2</v>
      </c>
    </row>
    <row r="56" spans="1:48" x14ac:dyDescent="0.25">
      <c r="A56" s="126"/>
      <c r="B56" s="126"/>
      <c r="C56" s="126"/>
      <c r="D56" s="126"/>
      <c r="E56" s="126"/>
      <c r="F56" s="126"/>
      <c r="G56" s="126"/>
      <c r="H56" s="126"/>
      <c r="I56" s="126"/>
      <c r="J56" s="126"/>
      <c r="K56" s="126"/>
      <c r="L56" s="126"/>
      <c r="M56" s="126"/>
      <c r="N56" s="126"/>
      <c r="O56" s="126"/>
      <c r="P56" s="126"/>
      <c r="Q56" s="126"/>
      <c r="R56" s="126"/>
      <c r="S56" s="126"/>
      <c r="T56" s="126"/>
      <c r="U56" s="126"/>
      <c r="V56" s="126"/>
      <c r="W56" s="126"/>
      <c r="X56" s="126"/>
      <c r="Z56" s="126"/>
      <c r="AA56" s="126"/>
      <c r="AB56" s="126"/>
      <c r="AC56" s="126"/>
      <c r="AD56" s="126"/>
      <c r="AE56" s="126"/>
      <c r="AF56" s="126"/>
      <c r="AP56" s="182" t="e">
        <f>+Inputs!C122</f>
        <v>#REF!</v>
      </c>
      <c r="AQ56" s="182" t="e">
        <f>+Inputs!D122</f>
        <v>#REF!</v>
      </c>
      <c r="AR56" s="182" t="e">
        <f>IF(Inputs!$D$185="Yes",AVERAGE('UoF Goals'!K35:K36),AVERAGE('UoF Goals'!K35))</f>
        <v>#REF!</v>
      </c>
      <c r="AT56" t="s">
        <v>37</v>
      </c>
      <c r="AU56" s="3" t="e">
        <f>+Inputs!D127</f>
        <v>#REF!</v>
      </c>
      <c r="AV56" s="484">
        <f>+'UoF Goals'!K61</f>
        <v>5</v>
      </c>
    </row>
    <row r="57" spans="1:48" x14ac:dyDescent="0.25">
      <c r="A57" s="126"/>
      <c r="B57" s="126"/>
      <c r="C57" s="126"/>
      <c r="D57" s="126"/>
      <c r="E57" s="126"/>
      <c r="F57" s="126"/>
      <c r="G57" s="126"/>
      <c r="H57" s="126"/>
      <c r="I57" s="126"/>
      <c r="J57" s="126"/>
      <c r="K57" s="126"/>
      <c r="L57" s="126"/>
      <c r="M57" s="126"/>
      <c r="N57" s="126"/>
      <c r="O57" s="126"/>
      <c r="P57" s="126"/>
      <c r="Q57" s="126"/>
      <c r="R57" s="126"/>
      <c r="S57" s="126"/>
      <c r="T57" s="126"/>
      <c r="U57" s="126"/>
      <c r="V57" s="126"/>
      <c r="W57" s="126"/>
      <c r="X57" s="126"/>
      <c r="Z57" s="126"/>
      <c r="AA57" s="126"/>
      <c r="AB57" s="126"/>
      <c r="AC57" s="126"/>
      <c r="AD57" s="126"/>
      <c r="AE57" s="126"/>
      <c r="AF57" s="126"/>
      <c r="AP57" s="182" t="e">
        <f>+Inputs!C123</f>
        <v>#REF!</v>
      </c>
      <c r="AQ57" s="182" t="e">
        <f>+Inputs!D123</f>
        <v>#REF!</v>
      </c>
      <c r="AR57" s="182" t="e">
        <f>IF(Inputs!$D$185="Yes",AVERAGE('UoF Goals'!K30:K33),AVERAGE('UoF Goals'!K30:K32))</f>
        <v>#REF!</v>
      </c>
      <c r="AT57" t="s">
        <v>39</v>
      </c>
      <c r="AU57" s="3" t="e">
        <f>+Inputs!D128</f>
        <v>#REF!</v>
      </c>
      <c r="AV57" s="484">
        <f>+AVERAGE('UoF Goals'!K58:K59)</f>
        <v>1</v>
      </c>
    </row>
    <row r="58" spans="1:48" x14ac:dyDescent="0.25">
      <c r="A58" s="126"/>
      <c r="B58" s="126"/>
      <c r="C58" s="126"/>
      <c r="D58" s="126"/>
      <c r="E58" s="126"/>
      <c r="F58" s="126"/>
      <c r="G58" s="126"/>
      <c r="H58" s="126"/>
      <c r="I58" s="126"/>
      <c r="J58" s="126"/>
      <c r="K58" s="126"/>
      <c r="L58" s="126"/>
      <c r="M58" s="126"/>
      <c r="N58" s="126"/>
      <c r="O58" s="126"/>
      <c r="P58" s="126"/>
      <c r="Q58" s="126"/>
      <c r="R58" s="126"/>
      <c r="S58" s="126"/>
      <c r="T58" s="126"/>
      <c r="U58" s="126"/>
      <c r="V58" s="126"/>
      <c r="W58" s="126"/>
      <c r="X58" s="126"/>
      <c r="Z58" s="126"/>
      <c r="AA58" s="126"/>
      <c r="AB58" s="126"/>
      <c r="AC58" s="126"/>
      <c r="AD58" s="126"/>
      <c r="AE58" s="126"/>
      <c r="AF58" s="126"/>
    </row>
    <row r="59" spans="1:48" x14ac:dyDescent="0.25">
      <c r="A59" s="126"/>
      <c r="B59" s="126"/>
      <c r="C59" s="126"/>
      <c r="D59" s="126"/>
      <c r="E59" s="126"/>
      <c r="F59" s="126"/>
      <c r="G59" s="126"/>
      <c r="H59" s="126"/>
      <c r="I59" s="126"/>
      <c r="J59" s="126"/>
      <c r="K59" s="126"/>
      <c r="L59" s="126"/>
      <c r="M59" s="126"/>
      <c r="N59" s="126"/>
      <c r="O59" s="126"/>
      <c r="P59" s="126"/>
      <c r="Q59" s="126"/>
      <c r="R59" s="126"/>
      <c r="S59" s="126"/>
      <c r="T59" s="126"/>
      <c r="U59" s="126"/>
      <c r="V59" s="126"/>
      <c r="W59" s="126"/>
      <c r="X59" s="126"/>
      <c r="Z59" s="126"/>
      <c r="AA59" s="126"/>
      <c r="AB59" s="126"/>
      <c r="AC59" s="126"/>
      <c r="AD59" s="126"/>
      <c r="AE59" s="126"/>
      <c r="AF59" s="126"/>
    </row>
    <row r="60" spans="1:48" x14ac:dyDescent="0.25">
      <c r="A60" s="126"/>
      <c r="B60" s="126"/>
      <c r="C60" s="126"/>
      <c r="D60" s="126"/>
      <c r="E60" s="126"/>
      <c r="F60" s="126"/>
      <c r="G60" s="126"/>
      <c r="H60" s="126"/>
      <c r="I60" s="126"/>
      <c r="J60" s="126"/>
      <c r="K60" s="126"/>
      <c r="L60" s="126"/>
      <c r="M60" s="126"/>
      <c r="N60" s="126"/>
      <c r="O60" s="126"/>
      <c r="P60" s="126"/>
      <c r="Q60" s="126"/>
      <c r="R60" s="126"/>
      <c r="S60" s="126"/>
      <c r="T60" s="126"/>
      <c r="U60" s="126"/>
      <c r="V60" s="126"/>
      <c r="W60" s="126"/>
      <c r="X60" s="126"/>
      <c r="Z60" s="126"/>
      <c r="AA60" s="126"/>
      <c r="AB60" s="126"/>
      <c r="AC60" s="126"/>
      <c r="AD60" s="126"/>
      <c r="AE60" s="126"/>
      <c r="AF60" s="126"/>
    </row>
    <row r="61" spans="1:48" x14ac:dyDescent="0.25">
      <c r="A61" s="126"/>
      <c r="B61" s="126"/>
      <c r="C61" s="126"/>
      <c r="D61" s="126"/>
      <c r="E61" s="126"/>
      <c r="F61" s="126"/>
      <c r="G61" s="126"/>
      <c r="H61" s="126"/>
      <c r="I61" s="126"/>
      <c r="J61" s="126"/>
      <c r="K61" s="126"/>
      <c r="L61" s="126"/>
      <c r="M61" s="126"/>
      <c r="N61" s="126"/>
      <c r="O61" s="126"/>
      <c r="P61" s="126"/>
      <c r="Q61" s="126"/>
      <c r="R61" s="126"/>
      <c r="S61" s="126"/>
      <c r="T61" s="126"/>
      <c r="U61" s="126"/>
      <c r="V61" s="126"/>
      <c r="W61" s="126"/>
      <c r="X61" s="126"/>
      <c r="Z61" s="126"/>
      <c r="AA61" s="126"/>
      <c r="AB61" s="126"/>
      <c r="AC61" s="126"/>
      <c r="AD61" s="126"/>
      <c r="AE61" s="126"/>
      <c r="AF61" s="126"/>
    </row>
    <row r="62" spans="1:48" s="254" customFormat="1" ht="12.75" customHeight="1" x14ac:dyDescent="0.25">
      <c r="A62" s="126"/>
      <c r="B62" s="485"/>
      <c r="C62" s="485"/>
      <c r="D62" s="485"/>
      <c r="E62" s="485"/>
      <c r="F62" s="485"/>
      <c r="G62" s="485"/>
      <c r="H62" s="485"/>
      <c r="I62" s="485"/>
      <c r="J62" s="485"/>
      <c r="K62" s="485"/>
      <c r="L62" s="485"/>
      <c r="N62" s="253"/>
      <c r="O62" s="486" t="s">
        <v>144</v>
      </c>
      <c r="P62" s="485"/>
      <c r="Q62" s="485"/>
      <c r="R62" s="487"/>
      <c r="S62" s="486" t="s">
        <v>145</v>
      </c>
      <c r="T62" s="485"/>
      <c r="U62" s="485"/>
      <c r="V62" s="485"/>
      <c r="W62" s="485"/>
      <c r="X62" s="485"/>
      <c r="Y62" s="488"/>
      <c r="Z62" s="485"/>
      <c r="AA62" s="485"/>
      <c r="AB62" s="485"/>
      <c r="AC62" s="485"/>
      <c r="AD62" s="485"/>
      <c r="AE62" s="485"/>
      <c r="AF62" s="485"/>
      <c r="AO62" s="172"/>
      <c r="AP62" s="172"/>
      <c r="AQ62" s="172"/>
      <c r="AR62" s="172"/>
      <c r="AS62" s="172"/>
    </row>
    <row r="63" spans="1:48" ht="28.5" customHeight="1" thickBot="1" x14ac:dyDescent="0.3">
      <c r="A63" s="126"/>
      <c r="B63" s="289"/>
      <c r="C63" s="126"/>
      <c r="D63" s="126"/>
      <c r="E63" s="126"/>
      <c r="F63" s="126"/>
      <c r="G63" s="126"/>
      <c r="H63" s="126"/>
      <c r="I63" s="126"/>
      <c r="J63" s="126"/>
      <c r="K63" s="126"/>
      <c r="L63" s="126"/>
      <c r="M63" s="126"/>
      <c r="N63" s="126"/>
      <c r="O63" s="126"/>
      <c r="P63" s="126"/>
      <c r="Q63" s="126"/>
      <c r="R63" s="126"/>
      <c r="S63" s="126"/>
      <c r="T63" s="126"/>
      <c r="U63" s="126"/>
      <c r="V63" s="126"/>
      <c r="W63" s="126"/>
      <c r="X63" s="136"/>
      <c r="Z63" s="126"/>
      <c r="AA63" s="126"/>
      <c r="AB63" s="126"/>
      <c r="AC63" s="126"/>
      <c r="AD63" s="126"/>
      <c r="AE63" s="126"/>
      <c r="AF63" s="126"/>
    </row>
    <row r="64" spans="1:48" ht="16.5" x14ac:dyDescent="0.25">
      <c r="A64" s="126"/>
      <c r="B64" s="489"/>
      <c r="C64" s="490" t="s">
        <v>463</v>
      </c>
      <c r="D64" s="491"/>
      <c r="E64" s="491"/>
      <c r="F64" s="491"/>
      <c r="G64" s="491"/>
      <c r="H64" s="491"/>
      <c r="I64" s="491"/>
      <c r="J64" s="491"/>
      <c r="K64" s="491"/>
      <c r="L64" s="491"/>
      <c r="M64" s="491"/>
      <c r="N64" s="492"/>
      <c r="O64" s="490" t="s">
        <v>166</v>
      </c>
      <c r="P64" s="491"/>
      <c r="Q64" s="491"/>
      <c r="R64" s="491"/>
      <c r="S64" s="491"/>
      <c r="T64" s="491"/>
      <c r="U64" s="491"/>
      <c r="V64" s="491"/>
      <c r="W64" s="491"/>
      <c r="X64" s="493"/>
      <c r="Z64" s="126"/>
      <c r="AA64" s="126"/>
      <c r="AB64" s="126"/>
      <c r="AC64" s="126"/>
      <c r="AD64" s="126"/>
      <c r="AE64" s="126"/>
      <c r="AF64" s="126"/>
      <c r="AP64" s="182" t="s">
        <v>276</v>
      </c>
      <c r="AT64" t="s">
        <v>224</v>
      </c>
      <c r="AU64" t="s">
        <v>141</v>
      </c>
      <c r="AV64" s="109" t="s">
        <v>219</v>
      </c>
    </row>
    <row r="65" spans="1:49" x14ac:dyDescent="0.25">
      <c r="A65" s="126"/>
      <c r="B65" s="494"/>
      <c r="C65" s="126"/>
      <c r="D65" s="126"/>
      <c r="E65" s="126"/>
      <c r="F65" s="126"/>
      <c r="G65" s="126"/>
      <c r="H65" s="126"/>
      <c r="I65" s="126"/>
      <c r="J65" s="126"/>
      <c r="K65" s="126"/>
      <c r="L65" s="126"/>
      <c r="M65" s="126"/>
      <c r="N65" s="126"/>
      <c r="O65" s="126"/>
      <c r="P65" s="126"/>
      <c r="Q65" s="126"/>
      <c r="R65" s="126"/>
      <c r="S65" s="126"/>
      <c r="T65" s="126"/>
      <c r="U65" s="126"/>
      <c r="V65" s="126"/>
      <c r="W65" s="126"/>
      <c r="X65" s="495"/>
      <c r="Z65" s="126"/>
      <c r="AA65" s="126"/>
      <c r="AB65" s="126"/>
      <c r="AC65" s="126"/>
      <c r="AD65" s="126"/>
      <c r="AE65" s="126"/>
      <c r="AF65" s="126"/>
      <c r="AQ65" s="182" t="s">
        <v>141</v>
      </c>
      <c r="AR65" s="182" t="s">
        <v>142</v>
      </c>
      <c r="AT65" t="s">
        <v>28</v>
      </c>
      <c r="AU65" s="3" t="e">
        <f>+Inputs!D129</f>
        <v>#REF!</v>
      </c>
      <c r="AV65" s="3" t="e">
        <f>+Inputs!E129</f>
        <v>#REF!</v>
      </c>
    </row>
    <row r="66" spans="1:49" x14ac:dyDescent="0.25">
      <c r="A66" s="126"/>
      <c r="B66" s="494"/>
      <c r="C66" s="126"/>
      <c r="D66" s="126"/>
      <c r="E66" s="126"/>
      <c r="F66" s="126"/>
      <c r="G66" s="126"/>
      <c r="H66" s="126"/>
      <c r="I66" s="126"/>
      <c r="J66" s="126"/>
      <c r="K66" s="126"/>
      <c r="L66" s="126"/>
      <c r="M66" s="126"/>
      <c r="N66" s="126"/>
      <c r="O66" s="126"/>
      <c r="P66" s="126"/>
      <c r="Q66" s="126"/>
      <c r="R66" s="126"/>
      <c r="S66" s="126"/>
      <c r="T66" s="126"/>
      <c r="U66" s="126"/>
      <c r="V66" s="126"/>
      <c r="W66" s="126"/>
      <c r="X66" s="495"/>
      <c r="Z66" s="126"/>
      <c r="AA66" s="126"/>
      <c r="AB66" s="126"/>
      <c r="AC66" s="126"/>
      <c r="AD66" s="126"/>
      <c r="AE66" s="126"/>
      <c r="AF66" s="126"/>
      <c r="AP66" s="182" t="s">
        <v>161</v>
      </c>
      <c r="AQ66" s="569" t="e">
        <f>+Inputs!D134</f>
        <v>#REF!</v>
      </c>
      <c r="AR66" s="569" t="e">
        <f>+Inputs!E134</f>
        <v>#REF!</v>
      </c>
      <c r="AT66" t="s">
        <v>30</v>
      </c>
      <c r="AU66" s="3" t="e">
        <f>+Inputs!D130</f>
        <v>#REF!</v>
      </c>
      <c r="AV66" s="3" t="e">
        <f>+Inputs!E130</f>
        <v>#REF!</v>
      </c>
    </row>
    <row r="67" spans="1:49" x14ac:dyDescent="0.25">
      <c r="A67" s="126"/>
      <c r="B67" s="494"/>
      <c r="C67" s="126"/>
      <c r="D67" s="126"/>
      <c r="E67" s="126"/>
      <c r="F67" s="126"/>
      <c r="G67" s="126"/>
      <c r="H67" s="126"/>
      <c r="I67" s="126"/>
      <c r="J67" s="126"/>
      <c r="K67" s="126"/>
      <c r="L67" s="126"/>
      <c r="M67" s="126"/>
      <c r="N67" s="126"/>
      <c r="O67" s="126"/>
      <c r="P67" s="126"/>
      <c r="Q67" s="126"/>
      <c r="R67" s="126"/>
      <c r="S67" s="126"/>
      <c r="T67" s="126"/>
      <c r="U67" s="126"/>
      <c r="V67" s="126"/>
      <c r="W67" s="126"/>
      <c r="X67" s="495"/>
      <c r="Z67" s="126"/>
      <c r="AA67" s="126"/>
      <c r="AB67" s="126"/>
      <c r="AC67" s="126"/>
      <c r="AD67" s="126"/>
      <c r="AE67" s="126"/>
      <c r="AF67" s="126"/>
      <c r="AP67" s="182" t="s">
        <v>162</v>
      </c>
      <c r="AQ67" s="569" t="e">
        <f>+Inputs!D135</f>
        <v>#REF!</v>
      </c>
      <c r="AR67" s="569" t="e">
        <f>+Inputs!E135</f>
        <v>#REF!</v>
      </c>
      <c r="AT67" t="s">
        <v>35</v>
      </c>
      <c r="AU67" s="3" t="e">
        <f>+Inputs!D131</f>
        <v>#REF!</v>
      </c>
      <c r="AV67" s="3" t="e">
        <f>+Inputs!E131</f>
        <v>#REF!</v>
      </c>
    </row>
    <row r="68" spans="1:49" x14ac:dyDescent="0.25">
      <c r="A68" s="126"/>
      <c r="B68" s="494"/>
      <c r="C68" s="126"/>
      <c r="D68" s="126"/>
      <c r="E68" s="126"/>
      <c r="F68" s="126"/>
      <c r="G68" s="126"/>
      <c r="H68" s="126"/>
      <c r="I68" s="126"/>
      <c r="J68" s="126"/>
      <c r="K68" s="126"/>
      <c r="L68" s="126"/>
      <c r="M68" s="126"/>
      <c r="N68" s="126"/>
      <c r="O68" s="126"/>
      <c r="P68" s="126"/>
      <c r="Q68" s="126"/>
      <c r="R68" s="126"/>
      <c r="S68" s="126"/>
      <c r="T68" s="126"/>
      <c r="U68" s="126"/>
      <c r="V68" s="126"/>
      <c r="W68" s="126"/>
      <c r="X68" s="495"/>
      <c r="Z68" s="126"/>
      <c r="AA68" s="126"/>
      <c r="AB68" s="126"/>
      <c r="AC68" s="126"/>
      <c r="AD68" s="126"/>
      <c r="AE68" s="126"/>
      <c r="AF68" s="126"/>
      <c r="AP68" s="182" t="s">
        <v>252</v>
      </c>
      <c r="AQ68" s="569" t="e">
        <f>+Inputs!D136</f>
        <v>#REF!</v>
      </c>
      <c r="AR68" s="569" t="e">
        <f>+Inputs!E136</f>
        <v>#REF!</v>
      </c>
      <c r="AT68" t="s">
        <v>37</v>
      </c>
      <c r="AU68" s="3" t="e">
        <f>+Inputs!D132</f>
        <v>#REF!</v>
      </c>
      <c r="AV68" s="3" t="e">
        <f>+Inputs!E132</f>
        <v>#REF!</v>
      </c>
    </row>
    <row r="69" spans="1:49" x14ac:dyDescent="0.25">
      <c r="A69" s="126"/>
      <c r="B69" s="494"/>
      <c r="C69" s="126"/>
      <c r="D69" s="126"/>
      <c r="E69" s="126"/>
      <c r="F69" s="126"/>
      <c r="G69" s="126"/>
      <c r="H69" s="126"/>
      <c r="I69" s="126"/>
      <c r="J69" s="126"/>
      <c r="K69" s="126"/>
      <c r="L69" s="126"/>
      <c r="M69" s="126"/>
      <c r="N69" s="126"/>
      <c r="O69" s="126"/>
      <c r="P69" s="126"/>
      <c r="Q69" s="126"/>
      <c r="R69" s="126"/>
      <c r="S69" s="126"/>
      <c r="T69" s="126"/>
      <c r="U69" s="126"/>
      <c r="V69" s="126"/>
      <c r="W69" s="126"/>
      <c r="X69" s="495"/>
      <c r="Z69" s="126"/>
      <c r="AA69" s="126"/>
      <c r="AB69" s="126"/>
      <c r="AC69" s="126"/>
      <c r="AD69" s="126"/>
      <c r="AE69" s="126"/>
      <c r="AF69" s="126"/>
      <c r="AP69" s="182" t="s">
        <v>163</v>
      </c>
      <c r="AQ69" s="569" t="e">
        <f>+Inputs!D137</f>
        <v>#REF!</v>
      </c>
      <c r="AR69" s="569" t="e">
        <f>+Inputs!E137</f>
        <v>#REF!</v>
      </c>
      <c r="AT69" t="s">
        <v>39</v>
      </c>
      <c r="AU69" s="3" t="e">
        <f>+Inputs!D133</f>
        <v>#REF!</v>
      </c>
      <c r="AV69" s="3" t="e">
        <f>+Inputs!E133</f>
        <v>#REF!</v>
      </c>
    </row>
    <row r="70" spans="1:49" ht="15" customHeight="1" x14ac:dyDescent="0.25">
      <c r="A70" s="126"/>
      <c r="B70" s="494"/>
      <c r="C70" s="126"/>
      <c r="D70" s="126"/>
      <c r="E70" s="126"/>
      <c r="F70" s="126"/>
      <c r="G70" s="126"/>
      <c r="H70" s="126"/>
      <c r="I70" s="126"/>
      <c r="J70" s="126"/>
      <c r="K70" s="126"/>
      <c r="L70" s="126"/>
      <c r="M70" s="126"/>
      <c r="N70" s="126"/>
      <c r="O70" s="126"/>
      <c r="P70" s="126"/>
      <c r="Q70" s="126"/>
      <c r="R70" s="126"/>
      <c r="S70" s="126"/>
      <c r="T70" s="126"/>
      <c r="U70" s="126"/>
      <c r="V70" s="126"/>
      <c r="W70" s="126"/>
      <c r="X70" s="495"/>
      <c r="Z70" s="126"/>
      <c r="AA70" s="126"/>
      <c r="AB70" s="126"/>
      <c r="AC70" s="126"/>
      <c r="AD70" s="126"/>
      <c r="AE70" s="126"/>
      <c r="AF70" s="126"/>
    </row>
    <row r="71" spans="1:49" x14ac:dyDescent="0.25">
      <c r="A71" s="126"/>
      <c r="B71" s="494"/>
      <c r="C71" s="126"/>
      <c r="D71" s="126"/>
      <c r="E71" s="126"/>
      <c r="F71" s="126"/>
      <c r="G71" s="126"/>
      <c r="H71" s="126"/>
      <c r="I71" s="126"/>
      <c r="J71" s="126"/>
      <c r="K71" s="126"/>
      <c r="L71" s="126"/>
      <c r="M71" s="126"/>
      <c r="N71" s="126"/>
      <c r="O71" s="126"/>
      <c r="P71" s="126"/>
      <c r="Q71" s="126"/>
      <c r="R71" s="126"/>
      <c r="S71" s="126"/>
      <c r="T71" s="126"/>
      <c r="U71" s="126"/>
      <c r="V71" s="126"/>
      <c r="W71" s="126"/>
      <c r="X71" s="495"/>
      <c r="Z71" s="126"/>
      <c r="AA71" s="126"/>
      <c r="AB71" s="126"/>
      <c r="AC71" s="126"/>
      <c r="AD71" s="126"/>
      <c r="AE71" s="126"/>
      <c r="AF71" s="126"/>
    </row>
    <row r="72" spans="1:49" x14ac:dyDescent="0.25">
      <c r="A72" s="126"/>
      <c r="B72" s="494"/>
      <c r="C72" s="126"/>
      <c r="D72" s="126"/>
      <c r="E72" s="126"/>
      <c r="F72" s="126"/>
      <c r="G72" s="126"/>
      <c r="H72" s="126"/>
      <c r="I72" s="126"/>
      <c r="J72" s="126"/>
      <c r="K72" s="126"/>
      <c r="L72" s="126"/>
      <c r="M72" s="126"/>
      <c r="N72" s="126"/>
      <c r="O72" s="126"/>
      <c r="P72" s="126"/>
      <c r="Q72" s="126"/>
      <c r="R72" s="126"/>
      <c r="S72" s="126"/>
      <c r="T72" s="126"/>
      <c r="U72" s="126"/>
      <c r="V72" s="126"/>
      <c r="W72" s="126"/>
      <c r="X72" s="495"/>
      <c r="Z72" s="126"/>
      <c r="AA72" s="126"/>
      <c r="AB72" s="126"/>
      <c r="AC72" s="126"/>
      <c r="AD72" s="126"/>
      <c r="AE72" s="126"/>
      <c r="AF72" s="126"/>
    </row>
    <row r="73" spans="1:49" x14ac:dyDescent="0.25">
      <c r="A73" s="126"/>
      <c r="B73" s="494"/>
      <c r="C73" s="126"/>
      <c r="D73" s="126"/>
      <c r="E73" s="126"/>
      <c r="F73" s="126"/>
      <c r="G73" s="126"/>
      <c r="H73" s="126"/>
      <c r="I73" s="126"/>
      <c r="J73" s="126"/>
      <c r="K73" s="126"/>
      <c r="L73" s="126"/>
      <c r="M73" s="126"/>
      <c r="N73" s="126"/>
      <c r="O73" s="126"/>
      <c r="P73" s="126"/>
      <c r="Q73" s="126"/>
      <c r="R73" s="126"/>
      <c r="S73" s="126"/>
      <c r="T73" s="126"/>
      <c r="U73" s="126"/>
      <c r="V73" s="126"/>
      <c r="W73" s="126"/>
      <c r="X73" s="495"/>
      <c r="Z73" s="126"/>
      <c r="AA73" s="126"/>
      <c r="AB73" s="126"/>
      <c r="AC73" s="126"/>
      <c r="AD73" s="126"/>
      <c r="AE73" s="126"/>
      <c r="AF73" s="126"/>
    </row>
    <row r="74" spans="1:49" x14ac:dyDescent="0.25">
      <c r="A74" s="126"/>
      <c r="B74" s="494"/>
      <c r="C74" s="126"/>
      <c r="D74" s="126"/>
      <c r="E74" s="126"/>
      <c r="F74" s="126"/>
      <c r="G74" s="126"/>
      <c r="H74" s="126"/>
      <c r="I74" s="126"/>
      <c r="J74" s="126"/>
      <c r="K74" s="126"/>
      <c r="L74" s="126"/>
      <c r="M74" s="126"/>
      <c r="N74" s="126"/>
      <c r="O74" s="126"/>
      <c r="P74" s="126"/>
      <c r="Q74" s="126"/>
      <c r="R74" s="126"/>
      <c r="S74" s="126"/>
      <c r="T74" s="126"/>
      <c r="U74" s="126"/>
      <c r="V74" s="126"/>
      <c r="W74" s="126"/>
      <c r="X74" s="495"/>
      <c r="Z74" s="126"/>
      <c r="AA74" s="126"/>
      <c r="AB74" s="126"/>
      <c r="AC74" s="126"/>
      <c r="AD74" s="126"/>
      <c r="AE74" s="126"/>
      <c r="AF74" s="126"/>
    </row>
    <row r="75" spans="1:49" s="254" customFormat="1" ht="12" customHeight="1" thickBot="1" x14ac:dyDescent="0.3">
      <c r="A75" s="126"/>
      <c r="B75" s="496"/>
      <c r="C75" s="497"/>
      <c r="D75" s="498" t="s">
        <v>144</v>
      </c>
      <c r="E75" s="499"/>
      <c r="F75" s="499"/>
      <c r="G75" s="500"/>
      <c r="H75" s="501" t="s">
        <v>145</v>
      </c>
      <c r="I75" s="502"/>
      <c r="J75" s="502"/>
      <c r="K75" s="502"/>
      <c r="L75" s="502"/>
      <c r="M75" s="502"/>
      <c r="N75" s="497"/>
      <c r="O75" s="501" t="s">
        <v>144</v>
      </c>
      <c r="P75" s="502"/>
      <c r="Q75" s="502"/>
      <c r="R75" s="503"/>
      <c r="S75" s="501" t="s">
        <v>145</v>
      </c>
      <c r="T75" s="502"/>
      <c r="U75" s="502"/>
      <c r="V75" s="502"/>
      <c r="W75" s="502"/>
      <c r="X75" s="504"/>
      <c r="Y75" s="488"/>
      <c r="Z75" s="485"/>
      <c r="AA75" s="485"/>
      <c r="AB75" s="485"/>
      <c r="AC75" s="485"/>
      <c r="AD75" s="485"/>
      <c r="AE75" s="485"/>
      <c r="AF75" s="485"/>
      <c r="AO75" s="172"/>
      <c r="AP75" s="172"/>
      <c r="AQ75" s="172"/>
      <c r="AR75" s="172"/>
      <c r="AS75" s="172"/>
      <c r="AT75" s="505"/>
      <c r="AU75" s="505"/>
      <c r="AV75" s="505"/>
      <c r="AW75" s="505"/>
    </row>
    <row r="76" spans="1:49" x14ac:dyDescent="0.25">
      <c r="A76" s="126"/>
      <c r="B76" s="289"/>
      <c r="C76" s="126"/>
      <c r="D76" s="126"/>
      <c r="E76" s="126"/>
      <c r="F76" s="126"/>
      <c r="G76" s="126"/>
      <c r="H76" s="126"/>
      <c r="I76" s="126"/>
      <c r="J76" s="126"/>
      <c r="K76" s="126"/>
      <c r="L76" s="126"/>
      <c r="M76" s="126"/>
      <c r="N76" s="126"/>
      <c r="O76" s="126"/>
      <c r="P76" s="126"/>
      <c r="Q76" s="126"/>
      <c r="R76" s="126"/>
      <c r="S76" s="126"/>
      <c r="T76" s="126"/>
      <c r="U76" s="126"/>
      <c r="V76" s="126"/>
      <c r="W76" s="126"/>
      <c r="X76" s="136"/>
      <c r="Z76" s="126"/>
      <c r="AA76" s="126"/>
      <c r="AB76" s="126"/>
      <c r="AC76" s="126"/>
      <c r="AD76" s="126"/>
      <c r="AE76" s="126"/>
      <c r="AF76" s="126"/>
    </row>
    <row r="77" spans="1:49" x14ac:dyDescent="0.25">
      <c r="A77" s="126"/>
      <c r="B77" s="126"/>
      <c r="C77" s="126"/>
      <c r="D77" s="126"/>
      <c r="E77" s="126"/>
      <c r="F77" s="126"/>
      <c r="G77" s="126"/>
      <c r="H77" s="126"/>
      <c r="I77" s="126"/>
      <c r="J77" s="126"/>
      <c r="K77" s="126"/>
      <c r="L77" s="126"/>
      <c r="M77" s="126"/>
      <c r="N77" s="126"/>
      <c r="O77" s="126"/>
      <c r="P77" s="126"/>
      <c r="Q77" s="126"/>
      <c r="R77" s="126"/>
      <c r="S77" s="126"/>
      <c r="T77" s="126"/>
      <c r="U77" s="126"/>
      <c r="V77" s="126"/>
      <c r="W77" s="126"/>
      <c r="X77" s="136"/>
      <c r="Z77" s="126"/>
      <c r="AA77" s="126"/>
      <c r="AB77" s="126"/>
      <c r="AC77" s="126"/>
      <c r="AD77" s="126"/>
      <c r="AE77" s="126"/>
      <c r="AF77" s="126"/>
      <c r="AO77" s="172"/>
      <c r="AP77" s="172"/>
    </row>
    <row r="78" spans="1:49" ht="16.5" x14ac:dyDescent="0.25">
      <c r="A78" s="126"/>
      <c r="B78" s="403"/>
      <c r="C78" s="483" t="s">
        <v>464</v>
      </c>
      <c r="D78" s="126"/>
      <c r="E78" s="126"/>
      <c r="F78" s="126"/>
      <c r="G78" s="126"/>
      <c r="H78" s="126"/>
      <c r="I78" s="126"/>
      <c r="J78" s="126"/>
      <c r="K78" s="126"/>
      <c r="L78" s="126"/>
      <c r="M78" s="126"/>
      <c r="N78" s="126"/>
      <c r="O78" s="126"/>
      <c r="P78" s="126"/>
      <c r="Q78" s="126"/>
      <c r="R78" s="126"/>
      <c r="S78" s="126"/>
      <c r="T78" s="126"/>
      <c r="U78" s="126"/>
      <c r="V78" s="126"/>
      <c r="W78" s="126"/>
      <c r="X78" s="136"/>
      <c r="Z78" s="126"/>
      <c r="AA78" s="126"/>
      <c r="AB78" s="126"/>
      <c r="AC78" s="126"/>
      <c r="AD78" s="126"/>
      <c r="AE78" s="126"/>
      <c r="AF78" s="126"/>
    </row>
    <row r="79" spans="1:49" x14ac:dyDescent="0.25">
      <c r="A79" s="126"/>
      <c r="B79" s="126"/>
      <c r="C79" s="126"/>
      <c r="D79" s="126"/>
      <c r="E79" s="126"/>
      <c r="F79" s="126"/>
      <c r="G79" s="126"/>
      <c r="H79" s="126"/>
      <c r="I79" s="126"/>
      <c r="J79" s="126"/>
      <c r="K79" s="126"/>
      <c r="L79" s="126"/>
      <c r="M79" s="126"/>
      <c r="N79" s="126"/>
      <c r="O79" s="126"/>
      <c r="P79" s="126"/>
      <c r="Q79" s="126"/>
      <c r="R79" s="126"/>
      <c r="S79" s="126"/>
      <c r="T79" s="126"/>
      <c r="U79" s="126"/>
      <c r="V79" s="126"/>
      <c r="W79" s="126"/>
      <c r="X79" s="136"/>
      <c r="Z79" s="126"/>
      <c r="AA79" s="126"/>
      <c r="AB79" s="126"/>
      <c r="AC79" s="126"/>
      <c r="AD79" s="126"/>
      <c r="AE79" s="126"/>
      <c r="AF79" s="126"/>
      <c r="AO79" s="172"/>
      <c r="AP79" s="172"/>
    </row>
    <row r="80" spans="1:49" x14ac:dyDescent="0.25">
      <c r="A80" s="126"/>
      <c r="B80" s="289"/>
      <c r="C80" s="1519" t="str">
        <f>+IF(Framework!C6="","",Framework!C6)</f>
        <v/>
      </c>
      <c r="D80" s="1520"/>
      <c r="E80" s="1520"/>
      <c r="F80" s="1520"/>
      <c r="G80" s="1520"/>
      <c r="H80" s="1520"/>
      <c r="I80" s="1520"/>
      <c r="J80" s="1520"/>
      <c r="K80" s="1520"/>
      <c r="L80" s="1520"/>
      <c r="M80" s="1520"/>
      <c r="N80" s="1520"/>
      <c r="O80" s="1520"/>
      <c r="P80" s="1520"/>
      <c r="Q80" s="1520"/>
      <c r="R80" s="1520"/>
      <c r="S80" s="1520"/>
      <c r="T80" s="1520"/>
      <c r="U80" s="1520"/>
      <c r="V80" s="1520"/>
      <c r="W80" s="1521"/>
      <c r="X80" s="136"/>
      <c r="Z80" s="126"/>
      <c r="AA80" s="126"/>
      <c r="AB80" s="126"/>
      <c r="AC80" s="126"/>
      <c r="AD80" s="126"/>
      <c r="AE80" s="126"/>
      <c r="AF80" s="126"/>
    </row>
    <row r="81" spans="1:42" x14ac:dyDescent="0.25">
      <c r="A81" s="126"/>
      <c r="B81" s="289"/>
      <c r="C81" s="1522"/>
      <c r="D81" s="1523"/>
      <c r="E81" s="1523"/>
      <c r="F81" s="1523"/>
      <c r="G81" s="1523"/>
      <c r="H81" s="1523"/>
      <c r="I81" s="1523"/>
      <c r="J81" s="1523"/>
      <c r="K81" s="1523"/>
      <c r="L81" s="1523"/>
      <c r="M81" s="1523"/>
      <c r="N81" s="1523"/>
      <c r="O81" s="1523"/>
      <c r="P81" s="1523"/>
      <c r="Q81" s="1523"/>
      <c r="R81" s="1523"/>
      <c r="S81" s="1523"/>
      <c r="T81" s="1523"/>
      <c r="U81" s="1523"/>
      <c r="V81" s="1523"/>
      <c r="W81" s="1524"/>
      <c r="X81" s="136"/>
      <c r="Z81" s="126"/>
      <c r="AA81" s="126"/>
      <c r="AB81" s="126"/>
      <c r="AC81" s="126"/>
      <c r="AD81" s="126"/>
      <c r="AE81" s="126"/>
      <c r="AF81" s="126"/>
      <c r="AO81" s="172"/>
      <c r="AP81" s="172"/>
    </row>
    <row r="82" spans="1:42" x14ac:dyDescent="0.25">
      <c r="A82" s="126"/>
      <c r="B82" s="289"/>
      <c r="C82" s="1522"/>
      <c r="D82" s="1523"/>
      <c r="E82" s="1523"/>
      <c r="F82" s="1523"/>
      <c r="G82" s="1523"/>
      <c r="H82" s="1523"/>
      <c r="I82" s="1523"/>
      <c r="J82" s="1523"/>
      <c r="K82" s="1523"/>
      <c r="L82" s="1523"/>
      <c r="M82" s="1523"/>
      <c r="N82" s="1523"/>
      <c r="O82" s="1523"/>
      <c r="P82" s="1523"/>
      <c r="Q82" s="1523"/>
      <c r="R82" s="1523"/>
      <c r="S82" s="1523"/>
      <c r="T82" s="1523"/>
      <c r="U82" s="1523"/>
      <c r="V82" s="1523"/>
      <c r="W82" s="1524"/>
      <c r="X82" s="136"/>
      <c r="Z82" s="126"/>
      <c r="AA82" s="126"/>
      <c r="AB82" s="126"/>
      <c r="AC82" s="126"/>
      <c r="AD82" s="126"/>
      <c r="AE82" s="126"/>
      <c r="AF82" s="126"/>
    </row>
    <row r="83" spans="1:42" x14ac:dyDescent="0.25">
      <c r="A83" s="126"/>
      <c r="B83" s="289"/>
      <c r="C83" s="1522"/>
      <c r="D83" s="1523"/>
      <c r="E83" s="1523"/>
      <c r="F83" s="1523"/>
      <c r="G83" s="1523"/>
      <c r="H83" s="1523"/>
      <c r="I83" s="1523"/>
      <c r="J83" s="1523"/>
      <c r="K83" s="1523"/>
      <c r="L83" s="1523"/>
      <c r="M83" s="1523"/>
      <c r="N83" s="1523"/>
      <c r="O83" s="1523"/>
      <c r="P83" s="1523"/>
      <c r="Q83" s="1523"/>
      <c r="R83" s="1523"/>
      <c r="S83" s="1523"/>
      <c r="T83" s="1523"/>
      <c r="U83" s="1523"/>
      <c r="V83" s="1523"/>
      <c r="W83" s="1524"/>
      <c r="X83" s="136"/>
      <c r="Z83" s="126"/>
      <c r="AA83" s="126"/>
      <c r="AB83" s="126"/>
      <c r="AC83" s="126"/>
      <c r="AD83" s="126"/>
      <c r="AE83" s="126"/>
      <c r="AF83" s="126"/>
      <c r="AO83" s="172"/>
      <c r="AP83" s="172"/>
    </row>
    <row r="84" spans="1:42" x14ac:dyDescent="0.25">
      <c r="A84" s="126"/>
      <c r="B84" s="289"/>
      <c r="C84" s="1525"/>
      <c r="D84" s="1526"/>
      <c r="E84" s="1526"/>
      <c r="F84" s="1526"/>
      <c r="G84" s="1526"/>
      <c r="H84" s="1526"/>
      <c r="I84" s="1526"/>
      <c r="J84" s="1526"/>
      <c r="K84" s="1526"/>
      <c r="L84" s="1526"/>
      <c r="M84" s="1526"/>
      <c r="N84" s="1526"/>
      <c r="O84" s="1526"/>
      <c r="P84" s="1526"/>
      <c r="Q84" s="1526"/>
      <c r="R84" s="1526"/>
      <c r="S84" s="1526"/>
      <c r="T84" s="1526"/>
      <c r="U84" s="1526"/>
      <c r="V84" s="1526"/>
      <c r="W84" s="1527"/>
      <c r="X84" s="136"/>
      <c r="Z84" s="126"/>
      <c r="AA84" s="126"/>
      <c r="AB84" s="126"/>
      <c r="AC84" s="126"/>
      <c r="AD84" s="126"/>
      <c r="AE84" s="126"/>
      <c r="AF84" s="126"/>
    </row>
    <row r="85" spans="1:42" x14ac:dyDescent="0.25">
      <c r="A85" s="126"/>
      <c r="B85" s="289"/>
      <c r="C85" s="126"/>
      <c r="D85" s="126"/>
      <c r="E85" s="126"/>
      <c r="F85" s="126"/>
      <c r="G85" s="126"/>
      <c r="H85" s="126"/>
      <c r="I85" s="126"/>
      <c r="J85" s="126"/>
      <c r="K85" s="126"/>
      <c r="L85" s="126"/>
      <c r="M85" s="126"/>
      <c r="N85" s="126"/>
      <c r="O85" s="126"/>
      <c r="P85" s="126"/>
      <c r="Q85" s="126"/>
      <c r="R85" s="126"/>
      <c r="S85" s="126"/>
      <c r="T85" s="126"/>
      <c r="U85" s="126"/>
      <c r="V85" s="126"/>
      <c r="W85" s="126"/>
      <c r="X85" s="136"/>
      <c r="Z85" s="126"/>
      <c r="AA85" s="126"/>
      <c r="AB85" s="126"/>
      <c r="AC85" s="126"/>
      <c r="AD85" s="126"/>
      <c r="AE85" s="126"/>
      <c r="AF85" s="126"/>
    </row>
    <row r="86" spans="1:42" ht="16.5" x14ac:dyDescent="0.25">
      <c r="A86" s="126"/>
      <c r="B86" s="403"/>
      <c r="C86" s="483" t="s">
        <v>465</v>
      </c>
      <c r="D86" s="126"/>
      <c r="E86" s="126"/>
      <c r="F86" s="126"/>
      <c r="G86" s="126"/>
      <c r="H86" s="126"/>
      <c r="I86" s="126"/>
      <c r="J86" s="126"/>
      <c r="K86" s="126"/>
      <c r="L86" s="126"/>
      <c r="M86" s="126"/>
      <c r="N86" s="126"/>
      <c r="O86" s="126"/>
      <c r="P86" s="126"/>
      <c r="Q86" s="126"/>
      <c r="R86" s="126"/>
      <c r="S86" s="126"/>
      <c r="T86" s="126"/>
      <c r="U86" s="126"/>
      <c r="V86" s="126"/>
      <c r="W86" s="126"/>
      <c r="X86" s="136"/>
      <c r="Z86" s="126"/>
      <c r="AA86" s="126"/>
      <c r="AB86" s="126"/>
      <c r="AC86" s="126"/>
      <c r="AD86" s="126"/>
      <c r="AE86" s="126"/>
      <c r="AF86" s="126"/>
    </row>
    <row r="87" spans="1:42" x14ac:dyDescent="0.25">
      <c r="A87" s="126"/>
      <c r="B87" s="289"/>
      <c r="C87" s="1519" t="str">
        <f>+IF(Framework!C10="","",Framework!C10)</f>
        <v/>
      </c>
      <c r="D87" s="1520"/>
      <c r="E87" s="1520"/>
      <c r="F87" s="1520"/>
      <c r="G87" s="1520"/>
      <c r="H87" s="1520"/>
      <c r="I87" s="1520"/>
      <c r="J87" s="1520"/>
      <c r="K87" s="1520"/>
      <c r="L87" s="1520"/>
      <c r="M87" s="1520"/>
      <c r="N87" s="1520"/>
      <c r="O87" s="1520"/>
      <c r="P87" s="1520"/>
      <c r="Q87" s="1520"/>
      <c r="R87" s="1520"/>
      <c r="S87" s="1520"/>
      <c r="T87" s="1520"/>
      <c r="U87" s="1520"/>
      <c r="V87" s="1520"/>
      <c r="W87" s="1521"/>
      <c r="X87" s="136"/>
      <c r="Z87" s="126"/>
      <c r="AA87" s="126"/>
      <c r="AB87" s="126"/>
      <c r="AC87" s="126"/>
      <c r="AD87" s="126"/>
      <c r="AE87" s="126"/>
      <c r="AF87" s="126"/>
    </row>
    <row r="88" spans="1:42" x14ac:dyDescent="0.25">
      <c r="A88" s="126"/>
      <c r="B88" s="289"/>
      <c r="C88" s="1522"/>
      <c r="D88" s="1523"/>
      <c r="E88" s="1523"/>
      <c r="F88" s="1523"/>
      <c r="G88" s="1523"/>
      <c r="H88" s="1523"/>
      <c r="I88" s="1523"/>
      <c r="J88" s="1523"/>
      <c r="K88" s="1523"/>
      <c r="L88" s="1523"/>
      <c r="M88" s="1523"/>
      <c r="N88" s="1523"/>
      <c r="O88" s="1523"/>
      <c r="P88" s="1523"/>
      <c r="Q88" s="1523"/>
      <c r="R88" s="1523"/>
      <c r="S88" s="1523"/>
      <c r="T88" s="1523"/>
      <c r="U88" s="1523"/>
      <c r="V88" s="1523"/>
      <c r="W88" s="1524"/>
      <c r="X88" s="136"/>
      <c r="Z88" s="126"/>
      <c r="AA88" s="126"/>
      <c r="AB88" s="126"/>
      <c r="AC88" s="126"/>
      <c r="AD88" s="126"/>
      <c r="AE88" s="126"/>
      <c r="AF88" s="126"/>
    </row>
    <row r="89" spans="1:42" x14ac:dyDescent="0.25">
      <c r="A89" s="126"/>
      <c r="B89" s="289"/>
      <c r="C89" s="1522"/>
      <c r="D89" s="1523"/>
      <c r="E89" s="1523"/>
      <c r="F89" s="1523"/>
      <c r="G89" s="1523"/>
      <c r="H89" s="1523"/>
      <c r="I89" s="1523"/>
      <c r="J89" s="1523"/>
      <c r="K89" s="1523"/>
      <c r="L89" s="1523"/>
      <c r="M89" s="1523"/>
      <c r="N89" s="1523"/>
      <c r="O89" s="1523"/>
      <c r="P89" s="1523"/>
      <c r="Q89" s="1523"/>
      <c r="R89" s="1523"/>
      <c r="S89" s="1523"/>
      <c r="T89" s="1523"/>
      <c r="U89" s="1523"/>
      <c r="V89" s="1523"/>
      <c r="W89" s="1524"/>
      <c r="X89" s="136"/>
      <c r="Z89" s="126"/>
      <c r="AA89" s="126"/>
      <c r="AB89" s="126"/>
      <c r="AC89" s="126"/>
      <c r="AD89" s="126"/>
      <c r="AE89" s="126"/>
      <c r="AF89" s="126"/>
    </row>
    <row r="90" spans="1:42" x14ac:dyDescent="0.25">
      <c r="A90" s="126"/>
      <c r="B90" s="289"/>
      <c r="C90" s="1522"/>
      <c r="D90" s="1523"/>
      <c r="E90" s="1523"/>
      <c r="F90" s="1523"/>
      <c r="G90" s="1523"/>
      <c r="H90" s="1523"/>
      <c r="I90" s="1523"/>
      <c r="J90" s="1523"/>
      <c r="K90" s="1523"/>
      <c r="L90" s="1523"/>
      <c r="M90" s="1523"/>
      <c r="N90" s="1523"/>
      <c r="O90" s="1523"/>
      <c r="P90" s="1523"/>
      <c r="Q90" s="1523"/>
      <c r="R90" s="1523"/>
      <c r="S90" s="1523"/>
      <c r="T90" s="1523"/>
      <c r="U90" s="1523"/>
      <c r="V90" s="1523"/>
      <c r="W90" s="1524"/>
      <c r="X90" s="136"/>
      <c r="Z90" s="126"/>
      <c r="AA90" s="126"/>
      <c r="AB90" s="126"/>
      <c r="AC90" s="126"/>
      <c r="AD90" s="126"/>
      <c r="AE90" s="126"/>
      <c r="AF90" s="126"/>
    </row>
    <row r="91" spans="1:42" x14ac:dyDescent="0.25">
      <c r="A91" s="126"/>
      <c r="B91" s="289"/>
      <c r="C91" s="1525"/>
      <c r="D91" s="1526"/>
      <c r="E91" s="1526"/>
      <c r="F91" s="1526"/>
      <c r="G91" s="1526"/>
      <c r="H91" s="1526"/>
      <c r="I91" s="1526"/>
      <c r="J91" s="1526"/>
      <c r="K91" s="1526"/>
      <c r="L91" s="1526"/>
      <c r="M91" s="1526"/>
      <c r="N91" s="1526"/>
      <c r="O91" s="1526"/>
      <c r="P91" s="1526"/>
      <c r="Q91" s="1526"/>
      <c r="R91" s="1526"/>
      <c r="S91" s="1526"/>
      <c r="T91" s="1526"/>
      <c r="U91" s="1526"/>
      <c r="V91" s="1526"/>
      <c r="W91" s="1527"/>
      <c r="X91" s="136"/>
      <c r="Z91" s="126"/>
      <c r="AA91" s="126"/>
      <c r="AB91" s="126"/>
      <c r="AC91" s="126"/>
      <c r="AD91" s="126"/>
      <c r="AE91" s="126"/>
      <c r="AF91" s="126"/>
    </row>
    <row r="92" spans="1:42" x14ac:dyDescent="0.25">
      <c r="A92" s="126"/>
      <c r="B92" s="289"/>
      <c r="C92" s="126"/>
      <c r="D92" s="126"/>
      <c r="E92" s="126"/>
      <c r="F92" s="126"/>
      <c r="G92" s="126"/>
      <c r="H92" s="126"/>
      <c r="I92" s="126"/>
      <c r="J92" s="126"/>
      <c r="K92" s="126"/>
      <c r="L92" s="126"/>
      <c r="M92" s="126"/>
      <c r="N92" s="126"/>
      <c r="O92" s="126"/>
      <c r="P92" s="126"/>
      <c r="Q92" s="126"/>
      <c r="R92" s="126"/>
      <c r="S92" s="126"/>
      <c r="T92" s="126"/>
      <c r="U92" s="126"/>
      <c r="V92" s="126"/>
      <c r="W92" s="126"/>
      <c r="X92" s="136"/>
      <c r="Z92" s="126"/>
      <c r="AA92" s="126"/>
      <c r="AB92" s="126"/>
      <c r="AC92" s="126"/>
      <c r="AD92" s="126"/>
      <c r="AE92" s="126"/>
      <c r="AF92" s="126"/>
    </row>
    <row r="93" spans="1:42" x14ac:dyDescent="0.25">
      <c r="A93" s="126"/>
      <c r="B93" s="289"/>
      <c r="C93" s="126"/>
      <c r="D93" s="126"/>
      <c r="E93" s="126"/>
      <c r="F93" s="126"/>
      <c r="G93" s="126"/>
      <c r="H93" s="126"/>
      <c r="I93" s="126"/>
      <c r="J93" s="126"/>
      <c r="K93" s="126"/>
      <c r="L93" s="126"/>
      <c r="M93" s="126"/>
      <c r="N93" s="126"/>
      <c r="O93" s="126"/>
      <c r="P93" s="126"/>
      <c r="Q93" s="126"/>
      <c r="R93" s="126"/>
      <c r="S93" s="126"/>
      <c r="T93" s="126"/>
      <c r="U93" s="126"/>
      <c r="V93" s="126"/>
      <c r="W93" s="126"/>
      <c r="X93" s="136"/>
      <c r="Z93" s="126"/>
      <c r="AA93" s="126"/>
      <c r="AB93" s="126"/>
      <c r="AC93" s="126"/>
      <c r="AD93" s="126"/>
      <c r="AE93" s="126"/>
      <c r="AF93" s="126"/>
    </row>
    <row r="94" spans="1:42" ht="15" customHeight="1" x14ac:dyDescent="0.25">
      <c r="A94" s="126"/>
      <c r="B94" s="289"/>
      <c r="C94" s="126"/>
      <c r="D94" s="126"/>
      <c r="E94" s="126"/>
      <c r="F94" s="126"/>
      <c r="G94" s="126"/>
      <c r="H94" s="126"/>
      <c r="I94" s="126"/>
      <c r="J94" s="126"/>
      <c r="K94" s="126"/>
      <c r="L94" s="126"/>
      <c r="M94" s="126"/>
      <c r="N94" s="126"/>
      <c r="O94" s="126"/>
      <c r="P94" s="126"/>
      <c r="Q94" s="126"/>
      <c r="R94" s="126"/>
      <c r="S94" s="126"/>
      <c r="T94" s="126"/>
      <c r="U94" s="126"/>
      <c r="V94" s="126"/>
      <c r="W94" s="126"/>
      <c r="X94" s="136"/>
      <c r="Z94" s="126"/>
      <c r="AA94" s="126"/>
      <c r="AB94" s="126"/>
      <c r="AC94" s="126"/>
      <c r="AD94" s="126"/>
      <c r="AE94" s="126"/>
      <c r="AF94" s="126"/>
    </row>
    <row r="95" spans="1:42" ht="15" customHeight="1" x14ac:dyDescent="0.25">
      <c r="A95" s="126"/>
      <c r="B95" s="506"/>
      <c r="C95" s="483" t="s">
        <v>466</v>
      </c>
      <c r="D95" s="126"/>
      <c r="E95" s="126"/>
      <c r="F95" s="126"/>
      <c r="G95" s="126"/>
      <c r="H95" s="126"/>
      <c r="I95" s="126"/>
      <c r="J95" s="126"/>
      <c r="K95" s="126"/>
      <c r="L95" s="126"/>
      <c r="M95" s="126"/>
      <c r="N95" s="126"/>
      <c r="O95" s="126"/>
      <c r="P95" s="126"/>
      <c r="Q95" s="126"/>
      <c r="R95" s="126"/>
      <c r="S95" s="126"/>
      <c r="T95" s="126"/>
      <c r="U95" s="126"/>
      <c r="V95" s="126"/>
      <c r="W95" s="126"/>
      <c r="X95" s="136"/>
      <c r="Z95" s="126"/>
      <c r="AA95" s="126"/>
      <c r="AB95" s="126"/>
      <c r="AC95" s="126"/>
      <c r="AD95" s="126"/>
      <c r="AE95" s="126"/>
      <c r="AF95" s="126"/>
    </row>
    <row r="96" spans="1:42" ht="7.5" customHeight="1" x14ac:dyDescent="0.25">
      <c r="A96" s="126"/>
      <c r="B96" s="289"/>
      <c r="C96" s="126"/>
      <c r="D96" s="126"/>
      <c r="E96" s="126"/>
      <c r="F96" s="126"/>
      <c r="G96" s="126"/>
      <c r="H96" s="126"/>
      <c r="I96" s="126"/>
      <c r="J96" s="126"/>
      <c r="K96" s="126"/>
      <c r="L96" s="126"/>
      <c r="M96" s="126"/>
      <c r="N96" s="126"/>
      <c r="O96" s="126"/>
      <c r="P96" s="126"/>
      <c r="Q96" s="126"/>
      <c r="R96" s="126"/>
      <c r="S96" s="126"/>
      <c r="T96" s="126"/>
      <c r="U96" s="126"/>
      <c r="V96" s="126"/>
      <c r="W96" s="126"/>
      <c r="X96" s="136"/>
      <c r="Z96" s="126"/>
      <c r="AA96" s="126"/>
      <c r="AB96" s="126"/>
      <c r="AC96" s="126"/>
      <c r="AD96" s="126"/>
      <c r="AE96" s="126"/>
      <c r="AF96" s="126"/>
    </row>
    <row r="97" spans="1:32" ht="30" customHeight="1" x14ac:dyDescent="0.25">
      <c r="A97" s="126"/>
      <c r="B97" s="289"/>
      <c r="C97" s="507" t="str">
        <f>+IF(D97&lt;&gt;"",1,"")</f>
        <v/>
      </c>
      <c r="D97" s="1513" t="str">
        <f>+IF(Framework!C21="","",Framework!C21)</f>
        <v/>
      </c>
      <c r="E97" s="1514"/>
      <c r="F97" s="1514"/>
      <c r="G97" s="1514"/>
      <c r="H97" s="1514"/>
      <c r="I97" s="1514"/>
      <c r="J97" s="1514"/>
      <c r="K97" s="1514"/>
      <c r="L97" s="1514"/>
      <c r="M97" s="1514"/>
      <c r="N97" s="1514"/>
      <c r="O97" s="1514"/>
      <c r="P97" s="1514"/>
      <c r="Q97" s="1514"/>
      <c r="R97" s="1514"/>
      <c r="S97" s="1514"/>
      <c r="T97" s="1514"/>
      <c r="U97" s="1514"/>
      <c r="V97" s="1514"/>
      <c r="W97" s="1515"/>
      <c r="X97" s="136"/>
      <c r="Z97" s="126"/>
      <c r="AA97" s="126"/>
      <c r="AB97" s="126"/>
      <c r="AC97" s="126"/>
      <c r="AD97" s="126"/>
      <c r="AE97" s="126"/>
      <c r="AF97" s="126"/>
    </row>
    <row r="98" spans="1:32" ht="7.5" customHeight="1" x14ac:dyDescent="0.25">
      <c r="A98" s="126"/>
      <c r="B98" s="289"/>
      <c r="C98" s="483"/>
      <c r="D98" s="126"/>
      <c r="E98" s="126"/>
      <c r="F98" s="126"/>
      <c r="G98" s="126"/>
      <c r="H98" s="126"/>
      <c r="I98" s="126"/>
      <c r="J98" s="126"/>
      <c r="K98" s="126"/>
      <c r="L98" s="126"/>
      <c r="M98" s="126"/>
      <c r="N98" s="126"/>
      <c r="O98" s="126"/>
      <c r="P98" s="126"/>
      <c r="Q98" s="126"/>
      <c r="R98" s="126"/>
      <c r="S98" s="126"/>
      <c r="T98" s="126"/>
      <c r="U98" s="126"/>
      <c r="V98" s="126"/>
      <c r="W98" s="126"/>
      <c r="X98" s="136"/>
      <c r="Z98" s="126"/>
      <c r="AA98" s="126"/>
      <c r="AB98" s="126"/>
      <c r="AC98" s="126"/>
      <c r="AD98" s="126"/>
      <c r="AE98" s="126"/>
      <c r="AF98" s="126"/>
    </row>
    <row r="99" spans="1:32" ht="30" customHeight="1" x14ac:dyDescent="0.25">
      <c r="A99" s="126"/>
      <c r="B99" s="289"/>
      <c r="C99" s="507" t="str">
        <f>+IF(D99&lt;&gt;"",C97+1,"")</f>
        <v/>
      </c>
      <c r="D99" s="1513" t="str">
        <f>+IF(Framework!C22="","",Framework!C22)</f>
        <v/>
      </c>
      <c r="E99" s="1514"/>
      <c r="F99" s="1514"/>
      <c r="G99" s="1514"/>
      <c r="H99" s="1514"/>
      <c r="I99" s="1514"/>
      <c r="J99" s="1514"/>
      <c r="K99" s="1514"/>
      <c r="L99" s="1514"/>
      <c r="M99" s="1514"/>
      <c r="N99" s="1514"/>
      <c r="O99" s="1514"/>
      <c r="P99" s="1514"/>
      <c r="Q99" s="1514"/>
      <c r="R99" s="1514"/>
      <c r="S99" s="1514"/>
      <c r="T99" s="1514"/>
      <c r="U99" s="1514"/>
      <c r="V99" s="1514"/>
      <c r="W99" s="1515"/>
      <c r="X99" s="136"/>
      <c r="Z99" s="126"/>
      <c r="AA99" s="126"/>
      <c r="AB99" s="126"/>
      <c r="AC99" s="126"/>
      <c r="AD99" s="126"/>
      <c r="AE99" s="126"/>
      <c r="AF99" s="126"/>
    </row>
    <row r="100" spans="1:32" ht="7.5" customHeight="1" x14ac:dyDescent="0.25">
      <c r="A100" s="126"/>
      <c r="B100" s="289"/>
      <c r="C100" s="483"/>
      <c r="D100" s="126"/>
      <c r="E100" s="126"/>
      <c r="F100" s="126"/>
      <c r="G100" s="126"/>
      <c r="H100" s="126"/>
      <c r="I100" s="126"/>
      <c r="J100" s="126"/>
      <c r="K100" s="126"/>
      <c r="L100" s="126"/>
      <c r="M100" s="126"/>
      <c r="N100" s="126"/>
      <c r="O100" s="126"/>
      <c r="P100" s="126"/>
      <c r="Q100" s="126"/>
      <c r="R100" s="126"/>
      <c r="S100" s="126"/>
      <c r="T100" s="126"/>
      <c r="U100" s="126"/>
      <c r="V100" s="126"/>
      <c r="W100" s="126"/>
      <c r="X100" s="136"/>
      <c r="Z100" s="126"/>
      <c r="AA100" s="126"/>
      <c r="AB100" s="126"/>
      <c r="AC100" s="126"/>
      <c r="AD100" s="126"/>
      <c r="AE100" s="126"/>
      <c r="AF100" s="126"/>
    </row>
    <row r="101" spans="1:32" ht="30" customHeight="1" x14ac:dyDescent="0.25">
      <c r="A101" s="126"/>
      <c r="B101" s="289"/>
      <c r="C101" s="507" t="str">
        <f>+IF(D101&lt;&gt;"",C99+1,"")</f>
        <v/>
      </c>
      <c r="D101" s="1513" t="str">
        <f>+IF(Framework!C23="","",Framework!C23)</f>
        <v/>
      </c>
      <c r="E101" s="1514"/>
      <c r="F101" s="1514"/>
      <c r="G101" s="1514"/>
      <c r="H101" s="1514"/>
      <c r="I101" s="1514"/>
      <c r="J101" s="1514"/>
      <c r="K101" s="1514"/>
      <c r="L101" s="1514"/>
      <c r="M101" s="1514"/>
      <c r="N101" s="1514"/>
      <c r="O101" s="1514"/>
      <c r="P101" s="1514"/>
      <c r="Q101" s="1514"/>
      <c r="R101" s="1514"/>
      <c r="S101" s="1514"/>
      <c r="T101" s="1514"/>
      <c r="U101" s="1514"/>
      <c r="V101" s="1514"/>
      <c r="W101" s="1515"/>
      <c r="X101" s="136"/>
      <c r="Z101" s="126"/>
      <c r="AA101" s="126"/>
      <c r="AB101" s="126"/>
      <c r="AC101" s="126"/>
      <c r="AD101" s="126"/>
      <c r="AE101" s="126"/>
      <c r="AF101" s="126"/>
    </row>
    <row r="102" spans="1:32" ht="7.5" customHeight="1" x14ac:dyDescent="0.25">
      <c r="A102" s="126"/>
      <c r="B102" s="289"/>
      <c r="C102" s="483"/>
      <c r="D102" s="126"/>
      <c r="E102" s="126"/>
      <c r="F102" s="126"/>
      <c r="G102" s="126"/>
      <c r="H102" s="126"/>
      <c r="I102" s="126"/>
      <c r="J102" s="126"/>
      <c r="K102" s="126"/>
      <c r="L102" s="126"/>
      <c r="M102" s="126"/>
      <c r="N102" s="126"/>
      <c r="O102" s="126"/>
      <c r="P102" s="126"/>
      <c r="Q102" s="126"/>
      <c r="R102" s="126"/>
      <c r="S102" s="126"/>
      <c r="T102" s="126"/>
      <c r="U102" s="126"/>
      <c r="V102" s="126"/>
      <c r="W102" s="126"/>
      <c r="X102" s="136"/>
      <c r="Z102" s="126"/>
      <c r="AA102" s="126"/>
      <c r="AB102" s="126"/>
      <c r="AC102" s="126"/>
      <c r="AD102" s="126"/>
      <c r="AE102" s="126"/>
      <c r="AF102" s="126"/>
    </row>
    <row r="103" spans="1:32" ht="30" customHeight="1" x14ac:dyDescent="0.25">
      <c r="A103" s="126"/>
      <c r="B103" s="289"/>
      <c r="C103" s="507" t="str">
        <f>+IF(D103&lt;&gt;"",C101+1,"")</f>
        <v/>
      </c>
      <c r="D103" s="1513" t="str">
        <f>+IF(Framework!C24="","",Framework!C24)</f>
        <v/>
      </c>
      <c r="E103" s="1514"/>
      <c r="F103" s="1514"/>
      <c r="G103" s="1514"/>
      <c r="H103" s="1514"/>
      <c r="I103" s="1514"/>
      <c r="J103" s="1514"/>
      <c r="K103" s="1514"/>
      <c r="L103" s="1514"/>
      <c r="M103" s="1514"/>
      <c r="N103" s="1514"/>
      <c r="O103" s="1514"/>
      <c r="P103" s="1514"/>
      <c r="Q103" s="1514"/>
      <c r="R103" s="1514"/>
      <c r="S103" s="1514"/>
      <c r="T103" s="1514"/>
      <c r="U103" s="1514"/>
      <c r="V103" s="1514"/>
      <c r="W103" s="1515"/>
      <c r="X103" s="136"/>
      <c r="Z103" s="126"/>
      <c r="AA103" s="126"/>
      <c r="AB103" s="126"/>
      <c r="AC103" s="126"/>
      <c r="AD103" s="126"/>
      <c r="AE103" s="126"/>
      <c r="AF103" s="126"/>
    </row>
    <row r="104" spans="1:32" ht="7.5" customHeight="1" x14ac:dyDescent="0.25">
      <c r="A104" s="126"/>
      <c r="B104" s="289"/>
      <c r="C104" s="483"/>
      <c r="D104" s="126"/>
      <c r="E104" s="126"/>
      <c r="F104" s="126"/>
      <c r="G104" s="126"/>
      <c r="H104" s="126"/>
      <c r="I104" s="126"/>
      <c r="J104" s="126"/>
      <c r="K104" s="126"/>
      <c r="L104" s="126"/>
      <c r="M104" s="126"/>
      <c r="N104" s="126"/>
      <c r="O104" s="126"/>
      <c r="P104" s="126"/>
      <c r="Q104" s="126"/>
      <c r="R104" s="126"/>
      <c r="S104" s="126"/>
      <c r="T104" s="126"/>
      <c r="U104" s="126"/>
      <c r="V104" s="126"/>
      <c r="W104" s="126"/>
      <c r="X104" s="136"/>
      <c r="Z104" s="126"/>
      <c r="AA104" s="126"/>
      <c r="AB104" s="126"/>
      <c r="AC104" s="126"/>
      <c r="AD104" s="126"/>
      <c r="AE104" s="126"/>
      <c r="AF104" s="126"/>
    </row>
    <row r="105" spans="1:32" ht="30" customHeight="1" x14ac:dyDescent="0.25">
      <c r="A105" s="126"/>
      <c r="B105" s="289"/>
      <c r="C105" s="507" t="str">
        <f>+IF(D105&lt;&gt;"",C103+1,"")</f>
        <v/>
      </c>
      <c r="D105" s="1513" t="str">
        <f>+IF(Framework!C25="","",Framework!C25)</f>
        <v/>
      </c>
      <c r="E105" s="1514"/>
      <c r="F105" s="1514"/>
      <c r="G105" s="1514"/>
      <c r="H105" s="1514"/>
      <c r="I105" s="1514"/>
      <c r="J105" s="1514"/>
      <c r="K105" s="1514"/>
      <c r="L105" s="1514"/>
      <c r="M105" s="1514"/>
      <c r="N105" s="1514"/>
      <c r="O105" s="1514"/>
      <c r="P105" s="1514"/>
      <c r="Q105" s="1514"/>
      <c r="R105" s="1514"/>
      <c r="S105" s="1514"/>
      <c r="T105" s="1514"/>
      <c r="U105" s="1514"/>
      <c r="V105" s="1514"/>
      <c r="W105" s="1515"/>
      <c r="X105" s="136"/>
      <c r="Z105" s="126"/>
      <c r="AA105" s="126"/>
      <c r="AB105" s="126"/>
      <c r="AC105" s="126"/>
      <c r="AD105" s="126"/>
      <c r="AE105" s="126"/>
      <c r="AF105" s="126"/>
    </row>
    <row r="106" spans="1:32" ht="7.5" customHeight="1" x14ac:dyDescent="0.25">
      <c r="A106" s="126"/>
      <c r="B106" s="289"/>
      <c r="C106" s="483"/>
      <c r="D106" s="126"/>
      <c r="E106" s="126"/>
      <c r="F106" s="126"/>
      <c r="G106" s="126"/>
      <c r="H106" s="126"/>
      <c r="I106" s="126"/>
      <c r="J106" s="126"/>
      <c r="K106" s="126"/>
      <c r="L106" s="126"/>
      <c r="M106" s="126"/>
      <c r="N106" s="126"/>
      <c r="O106" s="126"/>
      <c r="P106" s="126"/>
      <c r="Q106" s="126"/>
      <c r="R106" s="126"/>
      <c r="S106" s="126"/>
      <c r="T106" s="126"/>
      <c r="U106" s="126"/>
      <c r="V106" s="126"/>
      <c r="W106" s="126"/>
      <c r="X106" s="136"/>
      <c r="Z106" s="126"/>
      <c r="AA106" s="126"/>
      <c r="AB106" s="126"/>
      <c r="AC106" s="126"/>
      <c r="AD106" s="126"/>
      <c r="AE106" s="126"/>
      <c r="AF106" s="126"/>
    </row>
    <row r="107" spans="1:32" ht="30" customHeight="1" x14ac:dyDescent="0.25">
      <c r="A107" s="126"/>
      <c r="B107" s="289"/>
      <c r="C107" s="507" t="str">
        <f>+IF(D107&lt;&gt;"",C105+1,"")</f>
        <v/>
      </c>
      <c r="D107" s="1513" t="str">
        <f>+IF(Framework!C26="","",Framework!C26)</f>
        <v/>
      </c>
      <c r="E107" s="1514"/>
      <c r="F107" s="1514"/>
      <c r="G107" s="1514"/>
      <c r="H107" s="1514"/>
      <c r="I107" s="1514"/>
      <c r="J107" s="1514"/>
      <c r="K107" s="1514"/>
      <c r="L107" s="1514"/>
      <c r="M107" s="1514"/>
      <c r="N107" s="1514"/>
      <c r="O107" s="1514"/>
      <c r="P107" s="1514"/>
      <c r="Q107" s="1514"/>
      <c r="R107" s="1514"/>
      <c r="S107" s="1514"/>
      <c r="T107" s="1514"/>
      <c r="U107" s="1514"/>
      <c r="V107" s="1514"/>
      <c r="W107" s="1515"/>
      <c r="X107" s="136"/>
      <c r="Z107" s="126"/>
      <c r="AA107" s="126"/>
      <c r="AB107" s="126"/>
      <c r="AC107" s="126"/>
      <c r="AD107" s="126"/>
      <c r="AE107" s="126"/>
      <c r="AF107" s="126"/>
    </row>
    <row r="108" spans="1:32" ht="7.5" customHeight="1" x14ac:dyDescent="0.25">
      <c r="A108" s="126"/>
      <c r="B108" s="289"/>
      <c r="C108" s="483"/>
      <c r="D108" s="126"/>
      <c r="E108" s="126"/>
      <c r="F108" s="126"/>
      <c r="G108" s="126"/>
      <c r="H108" s="126"/>
      <c r="I108" s="126"/>
      <c r="J108" s="126"/>
      <c r="K108" s="126"/>
      <c r="L108" s="126"/>
      <c r="M108" s="126"/>
      <c r="N108" s="126"/>
      <c r="O108" s="126"/>
      <c r="P108" s="126"/>
      <c r="Q108" s="126"/>
      <c r="R108" s="126"/>
      <c r="S108" s="126"/>
      <c r="T108" s="126"/>
      <c r="U108" s="126"/>
      <c r="V108" s="126"/>
      <c r="W108" s="126"/>
      <c r="X108" s="136"/>
      <c r="Z108" s="126"/>
      <c r="AA108" s="126"/>
      <c r="AB108" s="126"/>
      <c r="AC108" s="126"/>
      <c r="AD108" s="126"/>
      <c r="AE108" s="126"/>
      <c r="AF108" s="126"/>
    </row>
    <row r="109" spans="1:32" ht="30" customHeight="1" x14ac:dyDescent="0.25">
      <c r="A109" s="126"/>
      <c r="B109" s="289"/>
      <c r="C109" s="507" t="str">
        <f>+IF(D109&lt;&gt;"",C107+1,"")</f>
        <v/>
      </c>
      <c r="D109" s="1513" t="str">
        <f>+IF(Framework!C27="","",Framework!C27)</f>
        <v/>
      </c>
      <c r="E109" s="1514"/>
      <c r="F109" s="1514"/>
      <c r="G109" s="1514"/>
      <c r="H109" s="1514"/>
      <c r="I109" s="1514"/>
      <c r="J109" s="1514"/>
      <c r="K109" s="1514"/>
      <c r="L109" s="1514"/>
      <c r="M109" s="1514"/>
      <c r="N109" s="1514"/>
      <c r="O109" s="1514"/>
      <c r="P109" s="1514"/>
      <c r="Q109" s="1514"/>
      <c r="R109" s="1514"/>
      <c r="S109" s="1514"/>
      <c r="T109" s="1514"/>
      <c r="U109" s="1514"/>
      <c r="V109" s="1514"/>
      <c r="W109" s="1515"/>
      <c r="X109" s="136"/>
      <c r="Z109" s="126"/>
      <c r="AA109" s="126"/>
      <c r="AB109" s="126"/>
      <c r="AC109" s="126"/>
      <c r="AD109" s="126"/>
      <c r="AE109" s="126"/>
      <c r="AF109" s="126"/>
    </row>
    <row r="110" spans="1:32" ht="7.5" customHeight="1" x14ac:dyDescent="0.25">
      <c r="A110" s="126"/>
      <c r="B110" s="289"/>
      <c r="C110" s="483"/>
      <c r="D110" s="126"/>
      <c r="E110" s="126"/>
      <c r="F110" s="126"/>
      <c r="G110" s="126"/>
      <c r="H110" s="126"/>
      <c r="I110" s="126"/>
      <c r="J110" s="126"/>
      <c r="K110" s="126"/>
      <c r="L110" s="126"/>
      <c r="M110" s="126"/>
      <c r="N110" s="126"/>
      <c r="O110" s="126"/>
      <c r="P110" s="126"/>
      <c r="Q110" s="126"/>
      <c r="R110" s="126"/>
      <c r="S110" s="126"/>
      <c r="T110" s="126"/>
      <c r="U110" s="126"/>
      <c r="V110" s="126"/>
      <c r="W110" s="126"/>
      <c r="X110" s="136"/>
      <c r="Z110" s="126"/>
      <c r="AA110" s="126"/>
      <c r="AB110" s="126"/>
      <c r="AC110" s="126"/>
      <c r="AD110" s="126"/>
      <c r="AE110" s="126"/>
      <c r="AF110" s="126"/>
    </row>
    <row r="111" spans="1:32" ht="30" customHeight="1" x14ac:dyDescent="0.25">
      <c r="A111" s="126"/>
      <c r="B111" s="289"/>
      <c r="C111" s="507" t="str">
        <f>+IF(D111&lt;&gt;"",C109+1,"")</f>
        <v/>
      </c>
      <c r="D111" s="1513" t="str">
        <f>+IF(Framework!C28="","",Framework!C28)</f>
        <v/>
      </c>
      <c r="E111" s="1514"/>
      <c r="F111" s="1514"/>
      <c r="G111" s="1514"/>
      <c r="H111" s="1514"/>
      <c r="I111" s="1514"/>
      <c r="J111" s="1514"/>
      <c r="K111" s="1514"/>
      <c r="L111" s="1514"/>
      <c r="M111" s="1514"/>
      <c r="N111" s="1514"/>
      <c r="O111" s="1514"/>
      <c r="P111" s="1514"/>
      <c r="Q111" s="1514"/>
      <c r="R111" s="1514"/>
      <c r="S111" s="1514"/>
      <c r="T111" s="1514"/>
      <c r="U111" s="1514"/>
      <c r="V111" s="1514"/>
      <c r="W111" s="1515"/>
      <c r="X111" s="136"/>
      <c r="Z111" s="126"/>
      <c r="AA111" s="126"/>
      <c r="AB111" s="126"/>
      <c r="AC111" s="126"/>
      <c r="AD111" s="126"/>
      <c r="AE111" s="126"/>
      <c r="AF111" s="126"/>
    </row>
    <row r="112" spans="1:32" ht="7.5" customHeight="1" x14ac:dyDescent="0.25">
      <c r="A112" s="126"/>
      <c r="B112" s="289"/>
      <c r="C112" s="483"/>
      <c r="D112" s="126"/>
      <c r="E112" s="126"/>
      <c r="F112" s="126"/>
      <c r="G112" s="126"/>
      <c r="H112" s="126"/>
      <c r="I112" s="126"/>
      <c r="J112" s="126"/>
      <c r="K112" s="126"/>
      <c r="L112" s="126"/>
      <c r="M112" s="126"/>
      <c r="N112" s="126"/>
      <c r="O112" s="126"/>
      <c r="P112" s="126"/>
      <c r="Q112" s="126"/>
      <c r="R112" s="126"/>
      <c r="S112" s="126"/>
      <c r="T112" s="126"/>
      <c r="U112" s="126"/>
      <c r="V112" s="126"/>
      <c r="W112" s="126"/>
      <c r="X112" s="136"/>
      <c r="Z112" s="126"/>
      <c r="AA112" s="126"/>
      <c r="AB112" s="126"/>
      <c r="AC112" s="126"/>
      <c r="AD112" s="126"/>
      <c r="AE112" s="126"/>
      <c r="AF112" s="126"/>
    </row>
    <row r="113" spans="1:43" ht="30" customHeight="1" x14ac:dyDescent="0.25">
      <c r="A113" s="126"/>
      <c r="B113" s="289"/>
      <c r="C113" s="507" t="str">
        <f>+IF(D113&lt;&gt;"",C111+1,"")</f>
        <v/>
      </c>
      <c r="D113" s="1513" t="str">
        <f>+IF(Framework!C29="","",Framework!C29)</f>
        <v/>
      </c>
      <c r="E113" s="1514"/>
      <c r="F113" s="1514"/>
      <c r="G113" s="1514"/>
      <c r="H113" s="1514"/>
      <c r="I113" s="1514"/>
      <c r="J113" s="1514"/>
      <c r="K113" s="1514"/>
      <c r="L113" s="1514"/>
      <c r="M113" s="1514"/>
      <c r="N113" s="1514"/>
      <c r="O113" s="1514"/>
      <c r="P113" s="1514"/>
      <c r="Q113" s="1514"/>
      <c r="R113" s="1514"/>
      <c r="S113" s="1514"/>
      <c r="T113" s="1514"/>
      <c r="U113" s="1514"/>
      <c r="V113" s="1514"/>
      <c r="W113" s="1515"/>
      <c r="X113" s="136"/>
      <c r="Z113" s="126"/>
      <c r="AA113" s="126"/>
      <c r="AB113" s="126"/>
      <c r="AC113" s="126"/>
      <c r="AD113" s="126"/>
      <c r="AE113" s="126"/>
      <c r="AF113" s="126"/>
    </row>
    <row r="114" spans="1:43" ht="7.5" customHeight="1" x14ac:dyDescent="0.25">
      <c r="A114" s="126"/>
      <c r="B114" s="289"/>
      <c r="C114" s="483"/>
      <c r="D114" s="126"/>
      <c r="E114" s="126"/>
      <c r="F114" s="126"/>
      <c r="G114" s="126"/>
      <c r="H114" s="126"/>
      <c r="I114" s="126"/>
      <c r="J114" s="126"/>
      <c r="K114" s="126"/>
      <c r="L114" s="126"/>
      <c r="M114" s="126"/>
      <c r="N114" s="126"/>
      <c r="O114" s="126"/>
      <c r="P114" s="126"/>
      <c r="Q114" s="126"/>
      <c r="R114" s="126"/>
      <c r="S114" s="126"/>
      <c r="T114" s="126"/>
      <c r="U114" s="126"/>
      <c r="V114" s="126"/>
      <c r="W114" s="126"/>
      <c r="X114" s="136"/>
      <c r="Z114" s="126"/>
      <c r="AA114" s="126"/>
      <c r="AB114" s="126"/>
      <c r="AC114" s="126"/>
      <c r="AD114" s="126"/>
      <c r="AE114" s="126"/>
      <c r="AF114" s="126"/>
    </row>
    <row r="115" spans="1:43" ht="30" customHeight="1" x14ac:dyDescent="0.25">
      <c r="A115" s="126"/>
      <c r="B115" s="289"/>
      <c r="C115" s="507" t="str">
        <f>+IF(D115&lt;&gt;"",C113+1,"")</f>
        <v/>
      </c>
      <c r="D115" s="1513" t="str">
        <f>+IF(Framework!C30="","",Framework!C30)</f>
        <v/>
      </c>
      <c r="E115" s="1514"/>
      <c r="F115" s="1514"/>
      <c r="G115" s="1514"/>
      <c r="H115" s="1514"/>
      <c r="I115" s="1514"/>
      <c r="J115" s="1514"/>
      <c r="K115" s="1514"/>
      <c r="L115" s="1514"/>
      <c r="M115" s="1514"/>
      <c r="N115" s="1514"/>
      <c r="O115" s="1514"/>
      <c r="P115" s="1514"/>
      <c r="Q115" s="1514"/>
      <c r="R115" s="1514"/>
      <c r="S115" s="1514"/>
      <c r="T115" s="1514"/>
      <c r="U115" s="1514"/>
      <c r="V115" s="1514"/>
      <c r="W115" s="1515"/>
      <c r="X115" s="136"/>
      <c r="Z115" s="126"/>
      <c r="AA115" s="126"/>
      <c r="AB115" s="126"/>
      <c r="AC115" s="126"/>
      <c r="AD115" s="126"/>
      <c r="AE115" s="126"/>
      <c r="AF115" s="126"/>
    </row>
    <row r="116" spans="1:43" ht="16.5" x14ac:dyDescent="0.25">
      <c r="A116" s="126"/>
      <c r="B116" s="289"/>
      <c r="C116" s="483"/>
      <c r="D116" s="126"/>
      <c r="E116" s="126"/>
      <c r="F116" s="126"/>
      <c r="G116" s="126"/>
      <c r="H116" s="126"/>
      <c r="I116" s="126"/>
      <c r="J116" s="126"/>
      <c r="K116" s="126"/>
      <c r="L116" s="126"/>
      <c r="M116" s="126"/>
      <c r="N116" s="126"/>
      <c r="O116" s="126"/>
      <c r="P116" s="126"/>
      <c r="Q116" s="126"/>
      <c r="R116" s="126"/>
      <c r="S116" s="126"/>
      <c r="T116" s="126"/>
      <c r="U116" s="126"/>
      <c r="V116" s="126"/>
      <c r="W116" s="126"/>
      <c r="X116" s="136"/>
      <c r="Z116" s="126"/>
      <c r="AA116" s="126"/>
      <c r="AB116" s="126"/>
      <c r="AC116" s="126"/>
      <c r="AD116" s="126"/>
      <c r="AE116" s="126"/>
      <c r="AF116" s="126"/>
    </row>
    <row r="117" spans="1:43" ht="16.5" x14ac:dyDescent="0.25">
      <c r="A117" s="126"/>
      <c r="B117" s="506"/>
      <c r="C117" s="483" t="s">
        <v>467</v>
      </c>
      <c r="D117" s="126"/>
      <c r="E117" s="126"/>
      <c r="F117" s="126"/>
      <c r="G117" s="126"/>
      <c r="H117" s="126"/>
      <c r="I117" s="126"/>
      <c r="J117" s="126"/>
      <c r="K117" s="126"/>
      <c r="L117" s="126"/>
      <c r="M117" s="126"/>
      <c r="N117" s="126"/>
      <c r="O117" s="126"/>
      <c r="P117" s="126"/>
      <c r="Q117" s="126"/>
      <c r="R117" s="126"/>
      <c r="S117" s="126"/>
      <c r="T117" s="126"/>
      <c r="U117" s="126"/>
      <c r="V117" s="126"/>
      <c r="W117" s="126"/>
      <c r="X117" s="136"/>
      <c r="Z117" s="126"/>
      <c r="AA117" s="126"/>
      <c r="AB117" s="126"/>
      <c r="AC117" s="126"/>
      <c r="AD117" s="126"/>
      <c r="AE117" s="126"/>
      <c r="AF117" s="126"/>
    </row>
    <row r="118" spans="1:43" ht="9" customHeight="1" x14ac:dyDescent="0.25">
      <c r="A118" s="126"/>
      <c r="B118" s="289"/>
      <c r="C118" s="126"/>
      <c r="D118" s="126"/>
      <c r="E118" s="126"/>
      <c r="F118" s="126"/>
      <c r="G118" s="126"/>
      <c r="H118" s="126"/>
      <c r="I118" s="126"/>
      <c r="J118" s="126"/>
      <c r="K118" s="126"/>
      <c r="L118" s="126"/>
      <c r="M118" s="126"/>
      <c r="N118" s="126"/>
      <c r="O118" s="126"/>
      <c r="P118" s="126"/>
      <c r="Q118" s="126"/>
      <c r="R118" s="126"/>
      <c r="S118" s="126"/>
      <c r="T118" s="126"/>
      <c r="U118" s="126"/>
      <c r="V118" s="126"/>
      <c r="W118" s="126"/>
      <c r="X118" s="136"/>
      <c r="Z118" s="126"/>
      <c r="AA118" s="126"/>
      <c r="AB118" s="126"/>
      <c r="AC118" s="126"/>
      <c r="AD118" s="126"/>
      <c r="AE118" s="126"/>
      <c r="AF118" s="126"/>
    </row>
    <row r="119" spans="1:43" ht="16.5" x14ac:dyDescent="0.25">
      <c r="A119" s="126"/>
      <c r="B119" s="289"/>
      <c r="C119" s="508" t="s">
        <v>468</v>
      </c>
      <c r="D119" s="509"/>
      <c r="E119" s="509"/>
      <c r="F119" s="510"/>
      <c r="G119" s="1516">
        <f>AQ125</f>
        <v>0</v>
      </c>
      <c r="H119" s="1517"/>
      <c r="I119" s="1518"/>
      <c r="J119" s="511"/>
      <c r="K119" s="126"/>
      <c r="L119" s="126"/>
      <c r="M119" s="126"/>
      <c r="N119" s="126"/>
      <c r="O119" s="126"/>
      <c r="P119" s="126"/>
      <c r="Q119" s="126"/>
      <c r="R119" s="126"/>
      <c r="S119" s="126"/>
      <c r="T119" s="126"/>
      <c r="U119" s="126"/>
      <c r="V119" s="512"/>
      <c r="W119" s="512"/>
      <c r="X119" s="136"/>
      <c r="Z119" s="126"/>
      <c r="AA119" s="126"/>
      <c r="AB119" s="126"/>
      <c r="AC119" s="126"/>
      <c r="AD119" s="126"/>
      <c r="AE119" s="126"/>
      <c r="AF119" s="126"/>
      <c r="AP119" s="182" t="s">
        <v>28</v>
      </c>
      <c r="AQ119" s="182">
        <f>+COUNTIFS('5-Y UoF Plan'!$C$4:$C$198,"Strategy",'5-Y UoF Plan'!$N$4:$N$198,"Yes")+COUNTIFS('5-Y UoF Plan'!$C$4:$C$198,"Strategy",'5-Y UoF Plan'!$AI$4:$AI$198,"Yes")</f>
        <v>0</v>
      </c>
    </row>
    <row r="120" spans="1:43" x14ac:dyDescent="0.25">
      <c r="A120" s="126"/>
      <c r="B120" s="289"/>
      <c r="C120" s="126"/>
      <c r="D120" s="126"/>
      <c r="E120" s="126"/>
      <c r="F120" s="126"/>
      <c r="G120" s="126"/>
      <c r="H120" s="126"/>
      <c r="I120" s="126"/>
      <c r="J120" s="126"/>
      <c r="K120" s="126"/>
      <c r="L120" s="126"/>
      <c r="M120" s="126"/>
      <c r="N120" s="126"/>
      <c r="O120" s="126"/>
      <c r="P120" s="126"/>
      <c r="Q120" s="126"/>
      <c r="R120" s="126"/>
      <c r="S120" s="126"/>
      <c r="T120" s="126"/>
      <c r="U120" s="126"/>
      <c r="V120" s="126"/>
      <c r="W120" s="126"/>
      <c r="X120" s="136"/>
      <c r="Z120" s="126"/>
      <c r="AA120" s="126"/>
      <c r="AB120" s="126"/>
      <c r="AC120" s="126"/>
      <c r="AD120" s="126"/>
      <c r="AE120" s="126"/>
      <c r="AF120" s="126"/>
      <c r="AP120" s="182" t="s">
        <v>30</v>
      </c>
      <c r="AQ120" s="182">
        <f>+COUNTIFS('5-Y UoF Plan'!$C$4:$C$198,"HR",'5-Y UoF Plan'!$N$4:$N$198,"Yes")+COUNTIFS('5-Y UoF Plan'!$C$4:$C$198,"HR",'5-Y UoF Plan'!$AI$4:$AI$198,"Yes")</f>
        <v>0</v>
      </c>
    </row>
    <row r="121" spans="1:43" x14ac:dyDescent="0.25">
      <c r="A121" s="126"/>
      <c r="B121" s="289"/>
      <c r="C121" s="126"/>
      <c r="D121" s="126"/>
      <c r="E121" s="126"/>
      <c r="F121" s="126"/>
      <c r="G121" s="126"/>
      <c r="H121" s="126"/>
      <c r="I121" s="126"/>
      <c r="J121" s="126"/>
      <c r="K121" s="126"/>
      <c r="L121" s="126"/>
      <c r="M121" s="126"/>
      <c r="N121" s="126"/>
      <c r="O121" s="126"/>
      <c r="P121" s="126"/>
      <c r="Q121" s="126"/>
      <c r="R121" s="126"/>
      <c r="S121" s="126"/>
      <c r="T121" s="126"/>
      <c r="U121" s="126"/>
      <c r="V121" s="126"/>
      <c r="W121" s="126"/>
      <c r="X121" s="136"/>
      <c r="Z121" s="126"/>
      <c r="AA121" s="126"/>
      <c r="AB121" s="126"/>
      <c r="AC121" s="126"/>
      <c r="AD121" s="126"/>
      <c r="AE121" s="126"/>
      <c r="AF121" s="126"/>
      <c r="AP121" s="182" t="s">
        <v>35</v>
      </c>
      <c r="AQ121" s="182">
        <f>+COUNTIFS('5-Y UoF Plan'!$C$4:$C$198,"Finance",'5-Y UoF Plan'!$N$4:$N$198,"Yes")+COUNTIFS('5-Y UoF Plan'!$C$4:$C$198,"Finance",'5-Y UoF Plan'!$AI$4:$AI$198,"Yes")</f>
        <v>0</v>
      </c>
    </row>
    <row r="122" spans="1:43" x14ac:dyDescent="0.25">
      <c r="A122" s="126"/>
      <c r="B122" s="289"/>
      <c r="C122" s="126"/>
      <c r="D122" s="126"/>
      <c r="E122" s="126"/>
      <c r="F122" s="126"/>
      <c r="G122" s="126"/>
      <c r="H122" s="126"/>
      <c r="I122" s="126"/>
      <c r="J122" s="126"/>
      <c r="K122" s="126"/>
      <c r="L122" s="126"/>
      <c r="M122" s="126"/>
      <c r="N122" s="126"/>
      <c r="O122" s="126"/>
      <c r="P122" s="126"/>
      <c r="Q122" s="126"/>
      <c r="R122" s="126"/>
      <c r="S122" s="126"/>
      <c r="T122" s="126"/>
      <c r="U122" s="126"/>
      <c r="V122" s="126"/>
      <c r="W122" s="126"/>
      <c r="X122" s="136"/>
      <c r="Z122" s="126"/>
      <c r="AA122" s="126"/>
      <c r="AB122" s="126"/>
      <c r="AC122" s="126"/>
      <c r="AD122" s="126"/>
      <c r="AE122" s="126"/>
      <c r="AF122" s="126"/>
      <c r="AP122" s="182" t="s">
        <v>37</v>
      </c>
      <c r="AQ122" s="182">
        <f>+COUNTIFS('5-Y UoF Plan'!$C$4:$C$198,"Operations",'5-Y UoF Plan'!$N$4:$N$198,"Yes")+COUNTIFS('5-Y UoF Plan'!$C$4:$C$198,"Operations",'5-Y UoF Plan'!$AI$4:$AI$198,"Yes")</f>
        <v>0</v>
      </c>
    </row>
    <row r="123" spans="1:43" x14ac:dyDescent="0.25">
      <c r="A123" s="126"/>
      <c r="B123" s="289"/>
      <c r="C123" s="126"/>
      <c r="D123" s="126"/>
      <c r="E123" s="126"/>
      <c r="F123" s="126"/>
      <c r="G123" s="126"/>
      <c r="H123" s="126"/>
      <c r="I123" s="126"/>
      <c r="J123" s="126"/>
      <c r="K123" s="126"/>
      <c r="L123" s="126"/>
      <c r="M123" s="126"/>
      <c r="N123" s="126"/>
      <c r="O123" s="126"/>
      <c r="P123" s="126"/>
      <c r="Q123" s="126"/>
      <c r="R123" s="126"/>
      <c r="S123" s="126"/>
      <c r="T123" s="126"/>
      <c r="U123" s="126"/>
      <c r="V123" s="126"/>
      <c r="W123" s="126"/>
      <c r="X123" s="136"/>
      <c r="Z123" s="126"/>
      <c r="AA123" s="126"/>
      <c r="AB123" s="126"/>
      <c r="AC123" s="126"/>
      <c r="AD123" s="126"/>
      <c r="AE123" s="126"/>
      <c r="AF123" s="126"/>
      <c r="AP123" s="182" t="s">
        <v>39</v>
      </c>
      <c r="AQ123" s="182">
        <f>+COUNTIFS('5-Y UoF Plan'!$C$4:$C$198,"Commercial",'5-Y UoF Plan'!$N$4:$N$198,"Yes")+COUNTIFS('5-Y UoF Plan'!$C$4:$C$198,"Commercial",'5-Y UoF Plan'!$AI$4:$AI$198,"Yes")</f>
        <v>0</v>
      </c>
    </row>
    <row r="124" spans="1:43" x14ac:dyDescent="0.25">
      <c r="A124" s="126"/>
      <c r="B124" s="289"/>
      <c r="C124" s="126"/>
      <c r="D124" s="126"/>
      <c r="E124" s="126"/>
      <c r="F124" s="126"/>
      <c r="G124" s="126"/>
      <c r="H124" s="126"/>
      <c r="I124" s="126"/>
      <c r="J124" s="126"/>
      <c r="K124" s="126"/>
      <c r="L124" s="126"/>
      <c r="M124" s="126"/>
      <c r="N124" s="126"/>
      <c r="O124" s="126"/>
      <c r="P124" s="126"/>
      <c r="Q124" s="126"/>
      <c r="R124" s="126"/>
      <c r="S124" s="126"/>
      <c r="T124" s="126"/>
      <c r="U124" s="126"/>
      <c r="V124" s="126"/>
      <c r="W124" s="126"/>
      <c r="X124" s="136"/>
      <c r="Z124" s="126"/>
      <c r="AA124" s="126"/>
      <c r="AB124" s="126"/>
      <c r="AC124" s="126"/>
      <c r="AD124" s="126"/>
      <c r="AE124" s="126"/>
      <c r="AF124" s="126"/>
      <c r="AQ124" s="182">
        <f>+COUNTIFS('5-Y UoF Plan'!$C$4:$C$198,0,'5-Y UoF Plan'!$N$4:$N$198,"Yes")+COUNTIFS('5-Y UoF Plan'!$C$4:$C$198,0,'5-Y UoF Plan'!$AI$4:$AI$198,"Yes")</f>
        <v>0</v>
      </c>
    </row>
    <row r="125" spans="1:43" x14ac:dyDescent="0.25">
      <c r="A125" s="126"/>
      <c r="B125" s="289"/>
      <c r="C125" s="126"/>
      <c r="D125" s="126"/>
      <c r="E125" s="126"/>
      <c r="F125" s="126"/>
      <c r="G125" s="126"/>
      <c r="H125" s="126"/>
      <c r="I125" s="126"/>
      <c r="J125" s="126"/>
      <c r="K125" s="126"/>
      <c r="L125" s="126"/>
      <c r="M125" s="126"/>
      <c r="N125" s="126"/>
      <c r="O125" s="126"/>
      <c r="P125" s="126"/>
      <c r="Q125" s="126"/>
      <c r="R125" s="126"/>
      <c r="S125" s="126"/>
      <c r="T125" s="126"/>
      <c r="U125" s="126"/>
      <c r="V125" s="126"/>
      <c r="W125" s="126"/>
      <c r="X125" s="136"/>
      <c r="Z125" s="126"/>
      <c r="AA125" s="126"/>
      <c r="AB125" s="126"/>
      <c r="AC125" s="126"/>
      <c r="AD125" s="126"/>
      <c r="AE125" s="126"/>
      <c r="AF125" s="126"/>
      <c r="AQ125" s="182">
        <f>SUM(AQ119:AQ124)</f>
        <v>0</v>
      </c>
    </row>
    <row r="126" spans="1:43" x14ac:dyDescent="0.25">
      <c r="A126" s="126"/>
      <c r="B126" s="289"/>
      <c r="C126" s="126"/>
      <c r="D126" s="126"/>
      <c r="E126" s="126"/>
      <c r="F126" s="126"/>
      <c r="G126" s="126"/>
      <c r="H126" s="126"/>
      <c r="I126" s="126"/>
      <c r="J126" s="126"/>
      <c r="K126" s="126"/>
      <c r="L126" s="126"/>
      <c r="M126" s="126"/>
      <c r="N126" s="126"/>
      <c r="O126" s="126"/>
      <c r="P126" s="126"/>
      <c r="Q126" s="126"/>
      <c r="R126" s="126"/>
      <c r="S126" s="126"/>
      <c r="T126" s="126"/>
      <c r="U126" s="126"/>
      <c r="V126" s="126"/>
      <c r="W126" s="126"/>
      <c r="X126" s="136"/>
      <c r="Z126" s="126"/>
      <c r="AA126" s="126"/>
      <c r="AB126" s="126"/>
      <c r="AC126" s="126"/>
      <c r="AD126" s="126"/>
      <c r="AE126" s="126"/>
      <c r="AF126" s="126"/>
    </row>
    <row r="127" spans="1:43" x14ac:dyDescent="0.25">
      <c r="A127" s="126"/>
      <c r="B127" s="289"/>
      <c r="C127" s="126"/>
      <c r="D127" s="126"/>
      <c r="E127" s="126"/>
      <c r="F127" s="126"/>
      <c r="G127" s="126"/>
      <c r="H127" s="126"/>
      <c r="I127" s="126"/>
      <c r="J127" s="126"/>
      <c r="K127" s="126"/>
      <c r="L127" s="126"/>
      <c r="M127" s="126"/>
      <c r="N127" s="126"/>
      <c r="O127" s="126"/>
      <c r="P127" s="126"/>
      <c r="Q127" s="126"/>
      <c r="R127" s="126"/>
      <c r="S127" s="126"/>
      <c r="T127" s="126"/>
      <c r="U127" s="126"/>
      <c r="V127" s="126"/>
      <c r="W127" s="126"/>
      <c r="X127" s="136"/>
      <c r="Z127" s="126"/>
      <c r="AA127" s="126"/>
      <c r="AB127" s="126"/>
      <c r="AC127" s="126"/>
      <c r="AD127" s="126"/>
      <c r="AE127" s="126"/>
      <c r="AF127" s="126"/>
    </row>
    <row r="128" spans="1:43" x14ac:dyDescent="0.25">
      <c r="A128" s="126"/>
      <c r="B128" s="289"/>
      <c r="C128" s="126"/>
      <c r="D128" s="126"/>
      <c r="E128" s="126"/>
      <c r="F128" s="126"/>
      <c r="G128" s="126"/>
      <c r="H128" s="126"/>
      <c r="I128" s="126"/>
      <c r="J128" s="126"/>
      <c r="K128" s="126"/>
      <c r="L128" s="126"/>
      <c r="M128" s="126"/>
      <c r="N128" s="126"/>
      <c r="O128" s="126"/>
      <c r="P128" s="126"/>
      <c r="Q128" s="126"/>
      <c r="R128" s="126"/>
      <c r="S128" s="126"/>
      <c r="T128" s="126"/>
      <c r="U128" s="126"/>
      <c r="V128" s="126"/>
      <c r="W128" s="126"/>
      <c r="X128" s="136"/>
      <c r="Z128" s="126"/>
      <c r="AA128" s="126"/>
      <c r="AB128" s="126"/>
      <c r="AC128" s="126"/>
      <c r="AD128" s="126"/>
      <c r="AE128" s="126"/>
      <c r="AF128" s="126"/>
    </row>
    <row r="129" spans="1:45" x14ac:dyDescent="0.25">
      <c r="A129" s="126"/>
      <c r="B129" s="289"/>
      <c r="C129" s="126"/>
      <c r="D129" s="126"/>
      <c r="E129" s="126"/>
      <c r="F129" s="126"/>
      <c r="G129" s="126"/>
      <c r="H129" s="126"/>
      <c r="I129" s="126"/>
      <c r="J129" s="126"/>
      <c r="K129" s="126"/>
      <c r="L129" s="126"/>
      <c r="M129" s="126"/>
      <c r="N129" s="126"/>
      <c r="O129" s="126"/>
      <c r="P129" s="126"/>
      <c r="Q129" s="126"/>
      <c r="R129" s="126"/>
      <c r="S129" s="126"/>
      <c r="T129" s="126"/>
      <c r="U129" s="126"/>
      <c r="V129" s="126"/>
      <c r="W129" s="126"/>
      <c r="X129" s="136"/>
      <c r="Z129" s="126"/>
      <c r="AA129" s="126"/>
      <c r="AB129" s="126"/>
      <c r="AC129" s="126"/>
      <c r="AD129" s="126"/>
      <c r="AE129" s="126"/>
      <c r="AF129" s="126"/>
    </row>
    <row r="130" spans="1:45" x14ac:dyDescent="0.25">
      <c r="A130" s="126"/>
      <c r="B130" s="289"/>
      <c r="C130" s="126"/>
      <c r="D130" s="126"/>
      <c r="E130" s="126"/>
      <c r="F130" s="126"/>
      <c r="G130" s="126"/>
      <c r="H130" s="126"/>
      <c r="I130" s="126"/>
      <c r="J130" s="126"/>
      <c r="K130" s="126"/>
      <c r="L130" s="126"/>
      <c r="M130" s="126"/>
      <c r="N130" s="126"/>
      <c r="O130" s="126"/>
      <c r="P130" s="126"/>
      <c r="Q130" s="126"/>
      <c r="R130" s="126"/>
      <c r="S130" s="126"/>
      <c r="T130" s="126"/>
      <c r="U130" s="126"/>
      <c r="V130" s="126"/>
      <c r="W130" s="126"/>
      <c r="X130" s="136"/>
      <c r="Z130" s="126"/>
      <c r="AA130" s="126"/>
      <c r="AB130" s="126"/>
      <c r="AC130" s="126"/>
      <c r="AD130" s="126"/>
      <c r="AE130" s="126"/>
      <c r="AF130" s="126"/>
    </row>
    <row r="131" spans="1:45" x14ac:dyDescent="0.25">
      <c r="A131" s="126"/>
      <c r="B131" s="289"/>
      <c r="C131" s="126"/>
      <c r="D131" s="126"/>
      <c r="E131" s="126"/>
      <c r="F131" s="126"/>
      <c r="G131" s="126"/>
      <c r="H131" s="126"/>
      <c r="I131" s="126"/>
      <c r="J131" s="126"/>
      <c r="K131" s="126"/>
      <c r="L131" s="126"/>
      <c r="M131" s="126"/>
      <c r="N131" s="126"/>
      <c r="O131" s="126"/>
      <c r="P131" s="126"/>
      <c r="Q131" s="126"/>
      <c r="R131" s="126"/>
      <c r="S131" s="126"/>
      <c r="T131" s="126"/>
      <c r="U131" s="126"/>
      <c r="V131" s="126"/>
      <c r="W131" s="126"/>
      <c r="X131" s="136"/>
      <c r="Z131" s="126"/>
      <c r="AA131" s="126"/>
      <c r="AB131" s="126"/>
      <c r="AC131" s="126"/>
      <c r="AD131" s="126"/>
      <c r="AE131" s="126"/>
      <c r="AF131" s="126"/>
    </row>
    <row r="132" spans="1:45" s="520" customFormat="1" ht="12.75" customHeight="1" x14ac:dyDescent="0.25">
      <c r="A132" s="126"/>
      <c r="B132" s="513"/>
      <c r="C132" s="514"/>
      <c r="D132" s="515" t="s">
        <v>28</v>
      </c>
      <c r="E132" s="515"/>
      <c r="F132" s="515"/>
      <c r="G132" s="515"/>
      <c r="H132" s="515"/>
      <c r="I132" s="515"/>
      <c r="J132" s="515"/>
      <c r="K132" s="515"/>
      <c r="L132" s="515"/>
      <c r="M132" s="515"/>
      <c r="N132" s="516"/>
      <c r="O132" s="515" t="s">
        <v>37</v>
      </c>
      <c r="P132" s="515"/>
      <c r="Q132" s="515"/>
      <c r="R132" s="515"/>
      <c r="S132" s="515"/>
      <c r="T132" s="515"/>
      <c r="U132" s="517"/>
      <c r="V132" s="486"/>
      <c r="W132" s="486"/>
      <c r="X132" s="518"/>
      <c r="Y132" s="519"/>
      <c r="Z132" s="486"/>
      <c r="AA132" s="486"/>
      <c r="AB132" s="486"/>
      <c r="AC132" s="486"/>
      <c r="AD132" s="486"/>
      <c r="AE132" s="486"/>
      <c r="AF132" s="486"/>
      <c r="AO132" s="681"/>
      <c r="AP132" s="182"/>
      <c r="AQ132" s="182"/>
      <c r="AR132" s="182"/>
      <c r="AS132" s="681"/>
    </row>
    <row r="133" spans="1:45" s="520" customFormat="1" ht="12.75" customHeight="1" x14ac:dyDescent="0.25">
      <c r="A133" s="126"/>
      <c r="B133" s="513"/>
      <c r="C133" s="521"/>
      <c r="D133" s="486" t="s">
        <v>30</v>
      </c>
      <c r="E133" s="486"/>
      <c r="F133" s="486"/>
      <c r="G133" s="486"/>
      <c r="H133" s="486"/>
      <c r="I133" s="486"/>
      <c r="J133" s="486"/>
      <c r="K133" s="486"/>
      <c r="L133" s="486"/>
      <c r="M133" s="486"/>
      <c r="N133" s="522"/>
      <c r="O133" s="486" t="s">
        <v>39</v>
      </c>
      <c r="P133" s="486"/>
      <c r="Q133" s="486"/>
      <c r="R133" s="486"/>
      <c r="S133" s="486"/>
      <c r="T133" s="486"/>
      <c r="U133" s="523"/>
      <c r="V133" s="486"/>
      <c r="W133" s="486"/>
      <c r="X133" s="518"/>
      <c r="Y133" s="519"/>
      <c r="Z133" s="486"/>
      <c r="AA133" s="486"/>
      <c r="AB133" s="486"/>
      <c r="AC133" s="486"/>
      <c r="AD133" s="486"/>
      <c r="AE133" s="486"/>
      <c r="AF133" s="486"/>
      <c r="AO133" s="681"/>
      <c r="AP133" s="681"/>
      <c r="AQ133" s="681"/>
      <c r="AR133" s="681"/>
      <c r="AS133" s="681"/>
    </row>
    <row r="134" spans="1:45" s="520" customFormat="1" ht="12.75" customHeight="1" x14ac:dyDescent="0.25">
      <c r="A134" s="126"/>
      <c r="B134" s="513"/>
      <c r="C134" s="524"/>
      <c r="D134" s="525" t="s">
        <v>35</v>
      </c>
      <c r="E134" s="525"/>
      <c r="F134" s="525"/>
      <c r="G134" s="525"/>
      <c r="H134" s="525"/>
      <c r="I134" s="525"/>
      <c r="J134" s="525"/>
      <c r="K134" s="525"/>
      <c r="L134" s="525"/>
      <c r="M134" s="525"/>
      <c r="N134" s="526"/>
      <c r="O134" s="525"/>
      <c r="P134" s="525"/>
      <c r="Q134" s="525"/>
      <c r="R134" s="525"/>
      <c r="S134" s="525"/>
      <c r="T134" s="525"/>
      <c r="U134" s="527"/>
      <c r="V134" s="486"/>
      <c r="W134" s="486"/>
      <c r="X134" s="518"/>
      <c r="Y134" s="519"/>
      <c r="Z134" s="486"/>
      <c r="AA134" s="486"/>
      <c r="AB134" s="486"/>
      <c r="AC134" s="486"/>
      <c r="AD134" s="486"/>
      <c r="AE134" s="486"/>
      <c r="AF134" s="486"/>
      <c r="AO134" s="681"/>
      <c r="AP134" s="681"/>
      <c r="AQ134" s="681"/>
      <c r="AR134" s="681"/>
      <c r="AS134" s="681"/>
    </row>
    <row r="135" spans="1:45" s="520" customFormat="1" ht="12.75" customHeight="1" x14ac:dyDescent="0.25">
      <c r="A135" s="126"/>
      <c r="B135" s="513"/>
      <c r="C135" s="486"/>
      <c r="D135" s="486"/>
      <c r="E135" s="486"/>
      <c r="F135" s="486"/>
      <c r="G135" s="486"/>
      <c r="H135" s="486"/>
      <c r="I135" s="486"/>
      <c r="J135" s="486"/>
      <c r="K135" s="486"/>
      <c r="L135" s="486"/>
      <c r="M135" s="486"/>
      <c r="N135" s="486"/>
      <c r="O135" s="486"/>
      <c r="P135" s="486"/>
      <c r="Q135" s="486"/>
      <c r="R135" s="486"/>
      <c r="S135" s="486"/>
      <c r="T135" s="486"/>
      <c r="U135" s="486"/>
      <c r="V135" s="486"/>
      <c r="W135" s="486"/>
      <c r="X135" s="518"/>
      <c r="Y135" s="519"/>
      <c r="Z135" s="486"/>
      <c r="AA135" s="486"/>
      <c r="AB135" s="486"/>
      <c r="AC135" s="486"/>
      <c r="AD135" s="486"/>
      <c r="AE135" s="486"/>
      <c r="AF135" s="486"/>
      <c r="AO135" s="681"/>
      <c r="AP135" s="681"/>
      <c r="AQ135" s="681"/>
      <c r="AR135" s="681"/>
      <c r="AS135" s="681"/>
    </row>
    <row r="136" spans="1:45" ht="7.5" customHeight="1" x14ac:dyDescent="0.25">
      <c r="A136" s="126"/>
      <c r="B136" s="289"/>
      <c r="C136" s="126"/>
      <c r="D136" s="126"/>
      <c r="E136" s="126"/>
      <c r="F136" s="126"/>
      <c r="G136" s="126"/>
      <c r="H136" s="126"/>
      <c r="I136" s="126"/>
      <c r="J136" s="126"/>
      <c r="K136" s="126"/>
      <c r="L136" s="126"/>
      <c r="M136" s="126"/>
      <c r="N136" s="126"/>
      <c r="O136" s="126"/>
      <c r="P136" s="126"/>
      <c r="Q136" s="126"/>
      <c r="R136" s="126"/>
      <c r="S136" s="126"/>
      <c r="T136" s="126"/>
      <c r="U136" s="126"/>
      <c r="V136" s="126"/>
      <c r="W136" s="126"/>
      <c r="X136" s="136"/>
      <c r="Z136" s="126"/>
      <c r="AA136" s="126"/>
      <c r="AB136" s="126"/>
      <c r="AC136" s="126"/>
      <c r="AD136" s="126"/>
      <c r="AE136" s="126"/>
      <c r="AF136" s="126"/>
      <c r="AP136" s="681"/>
      <c r="AQ136" s="681"/>
      <c r="AR136" s="681"/>
    </row>
    <row r="137" spans="1:45" x14ac:dyDescent="0.25">
      <c r="A137" s="126"/>
      <c r="B137" s="126"/>
      <c r="C137" s="1493" t="s">
        <v>469</v>
      </c>
      <c r="D137" s="1493"/>
      <c r="E137" s="1493"/>
      <c r="F137" s="1493"/>
      <c r="G137" s="1493"/>
      <c r="H137" s="1493"/>
      <c r="I137" s="1493"/>
      <c r="J137" s="1493"/>
      <c r="K137" s="1493"/>
      <c r="L137" s="1493"/>
      <c r="M137" s="1493"/>
      <c r="N137" s="1493"/>
      <c r="O137" s="1493"/>
      <c r="P137" s="1493"/>
      <c r="Q137" s="1493"/>
      <c r="R137" s="1493"/>
      <c r="S137" s="1493"/>
      <c r="T137" s="1493"/>
      <c r="U137" s="1493"/>
      <c r="V137" s="1493"/>
      <c r="W137" s="1493"/>
      <c r="X137" s="126"/>
      <c r="Z137" s="126"/>
      <c r="AA137" s="126"/>
      <c r="AB137" s="126"/>
      <c r="AC137" s="126"/>
      <c r="AD137" s="126"/>
      <c r="AE137" s="126"/>
      <c r="AF137" s="126"/>
    </row>
    <row r="138" spans="1:45" x14ac:dyDescent="0.25">
      <c r="A138" s="126"/>
      <c r="B138" s="126"/>
      <c r="C138" s="1493"/>
      <c r="D138" s="1493"/>
      <c r="E138" s="1493"/>
      <c r="F138" s="1493"/>
      <c r="G138" s="1493"/>
      <c r="H138" s="1493"/>
      <c r="I138" s="1493"/>
      <c r="J138" s="1493"/>
      <c r="K138" s="1493"/>
      <c r="L138" s="1493"/>
      <c r="M138" s="1493"/>
      <c r="N138" s="1493"/>
      <c r="O138" s="1493"/>
      <c r="P138" s="1493"/>
      <c r="Q138" s="1493"/>
      <c r="R138" s="1493"/>
      <c r="S138" s="1493"/>
      <c r="T138" s="1493"/>
      <c r="U138" s="1493"/>
      <c r="V138" s="1493"/>
      <c r="W138" s="1493"/>
      <c r="X138" s="126"/>
      <c r="Z138" s="126"/>
      <c r="AA138" s="126"/>
      <c r="AB138" s="126"/>
      <c r="AC138" s="126"/>
      <c r="AD138" s="126"/>
      <c r="AE138" s="126"/>
      <c r="AF138" s="126"/>
    </row>
    <row r="139" spans="1:45" ht="15" customHeight="1" x14ac:dyDescent="0.25">
      <c r="A139" s="126"/>
      <c r="B139" s="289"/>
      <c r="C139" s="126"/>
      <c r="D139" s="126"/>
      <c r="E139" s="126"/>
      <c r="F139" s="126"/>
      <c r="G139" s="126"/>
      <c r="H139" s="126"/>
      <c r="I139" s="126"/>
      <c r="J139" s="126"/>
      <c r="K139" s="126"/>
      <c r="L139" s="126"/>
      <c r="M139" s="126"/>
      <c r="N139" s="126"/>
      <c r="O139" s="126"/>
      <c r="P139" s="126"/>
      <c r="Q139" s="126"/>
      <c r="R139" s="126"/>
      <c r="S139" s="126"/>
      <c r="T139" s="126"/>
      <c r="U139" s="126"/>
      <c r="V139" s="126"/>
      <c r="W139" s="126"/>
      <c r="X139" s="136"/>
      <c r="Z139" s="126"/>
      <c r="AA139" s="126"/>
      <c r="AB139" s="126"/>
      <c r="AC139" s="126"/>
      <c r="AD139" s="126"/>
      <c r="AE139" s="126"/>
      <c r="AF139" s="126"/>
    </row>
    <row r="140" spans="1:45" ht="16.5" x14ac:dyDescent="0.25">
      <c r="A140" s="126"/>
      <c r="B140" s="528"/>
      <c r="C140" s="483" t="s">
        <v>470</v>
      </c>
      <c r="D140" s="126"/>
      <c r="E140" s="126"/>
      <c r="F140" s="126"/>
      <c r="G140" s="126"/>
      <c r="H140" s="126"/>
      <c r="I140" s="126"/>
      <c r="J140" s="126"/>
      <c r="K140" s="126"/>
      <c r="L140" s="126"/>
      <c r="M140" s="126"/>
      <c r="N140" s="126"/>
      <c r="O140" s="126"/>
      <c r="P140" s="126"/>
      <c r="Q140" s="126"/>
      <c r="R140" s="126"/>
      <c r="S140" s="126"/>
      <c r="T140" s="126"/>
      <c r="U140" s="126"/>
      <c r="V140" s="126"/>
      <c r="W140" s="126"/>
      <c r="X140" s="126"/>
      <c r="Z140" s="126"/>
      <c r="AA140" s="126"/>
      <c r="AB140" s="126"/>
      <c r="AC140" s="126"/>
      <c r="AD140" s="126"/>
      <c r="AE140" s="126"/>
      <c r="AF140" s="126"/>
    </row>
    <row r="141" spans="1:45" ht="6.75" customHeight="1" x14ac:dyDescent="0.25">
      <c r="A141" s="126"/>
      <c r="B141" s="126"/>
      <c r="C141" s="126"/>
      <c r="D141" s="126"/>
      <c r="E141" s="126"/>
      <c r="F141" s="126"/>
      <c r="G141" s="126"/>
      <c r="H141" s="126"/>
      <c r="I141" s="126"/>
      <c r="J141" s="126"/>
      <c r="K141" s="126"/>
      <c r="L141" s="126"/>
      <c r="M141" s="126"/>
      <c r="N141" s="126"/>
      <c r="O141" s="126"/>
      <c r="P141" s="126"/>
      <c r="Q141" s="126"/>
      <c r="R141" s="126"/>
      <c r="S141" s="126"/>
      <c r="T141" s="126"/>
      <c r="U141" s="126"/>
      <c r="V141" s="126"/>
      <c r="W141" s="126"/>
      <c r="X141" s="126"/>
      <c r="Z141" s="126"/>
      <c r="AA141" s="126"/>
      <c r="AB141" s="126"/>
      <c r="AC141" s="126"/>
      <c r="AD141" s="126"/>
      <c r="AE141" s="126"/>
      <c r="AF141" s="126"/>
    </row>
    <row r="142" spans="1:45" ht="16.5" x14ac:dyDescent="0.25">
      <c r="A142" s="126"/>
      <c r="B142" s="483"/>
      <c r="C142" s="529"/>
      <c r="D142" s="530" t="s">
        <v>463</v>
      </c>
      <c r="E142" s="126"/>
      <c r="F142" s="126"/>
      <c r="G142" s="126"/>
      <c r="H142" s="126"/>
      <c r="I142" s="126"/>
      <c r="J142" s="126"/>
      <c r="K142" s="126"/>
      <c r="L142" s="126"/>
      <c r="M142" s="126"/>
      <c r="N142" s="531"/>
      <c r="O142" s="530" t="s">
        <v>471</v>
      </c>
      <c r="P142" s="126"/>
      <c r="Q142" s="126"/>
      <c r="R142" s="126"/>
      <c r="S142" s="126"/>
      <c r="T142" s="126"/>
      <c r="U142" s="126"/>
      <c r="V142" s="126"/>
      <c r="W142" s="136"/>
      <c r="X142" s="136"/>
      <c r="Z142" s="126"/>
      <c r="AA142" s="126"/>
      <c r="AB142" s="126"/>
      <c r="AC142" s="126"/>
      <c r="AD142" s="126"/>
      <c r="AE142" s="126"/>
      <c r="AF142" s="126"/>
    </row>
    <row r="143" spans="1:45" x14ac:dyDescent="0.25">
      <c r="A143" s="126"/>
      <c r="B143" s="126"/>
      <c r="C143" s="126"/>
      <c r="D143" s="126"/>
      <c r="E143" s="126"/>
      <c r="F143" s="126"/>
      <c r="G143" s="126"/>
      <c r="H143" s="126"/>
      <c r="I143" s="126"/>
      <c r="J143" s="126"/>
      <c r="K143" s="126"/>
      <c r="L143" s="126"/>
      <c r="M143" s="126"/>
      <c r="N143" s="126"/>
      <c r="O143" s="126"/>
      <c r="P143" s="126"/>
      <c r="Q143" s="126"/>
      <c r="R143" s="126"/>
      <c r="S143" s="126"/>
      <c r="T143" s="126"/>
      <c r="U143" s="126"/>
      <c r="V143" s="126"/>
      <c r="W143" s="126"/>
      <c r="X143" s="126"/>
      <c r="Z143" s="126"/>
      <c r="AA143" s="126"/>
      <c r="AB143" s="126"/>
      <c r="AC143" s="126"/>
      <c r="AD143" s="126"/>
      <c r="AE143" s="126"/>
      <c r="AF143" s="126"/>
    </row>
    <row r="144" spans="1:45" x14ac:dyDescent="0.25">
      <c r="A144" s="126"/>
      <c r="B144" s="126"/>
      <c r="C144" s="126"/>
      <c r="D144" s="126"/>
      <c r="E144" s="126"/>
      <c r="F144" s="126"/>
      <c r="G144" s="126"/>
      <c r="H144" s="126"/>
      <c r="I144" s="126"/>
      <c r="J144" s="126"/>
      <c r="K144" s="126"/>
      <c r="L144" s="126"/>
      <c r="M144" s="126"/>
      <c r="N144" s="126"/>
      <c r="O144" s="126"/>
      <c r="P144" s="126"/>
      <c r="Q144" s="126"/>
      <c r="R144" s="126"/>
      <c r="S144" s="126"/>
      <c r="T144" s="126"/>
      <c r="U144" s="126"/>
      <c r="V144" s="126"/>
      <c r="W144" s="126"/>
      <c r="X144" s="126"/>
      <c r="Z144" s="126"/>
      <c r="AA144" s="126"/>
      <c r="AB144" s="126"/>
      <c r="AC144" s="126"/>
      <c r="AD144" s="126"/>
      <c r="AE144" s="126"/>
      <c r="AF144" s="126"/>
    </row>
    <row r="145" spans="1:48" x14ac:dyDescent="0.25">
      <c r="A145" s="126"/>
      <c r="B145" s="126"/>
      <c r="C145" s="126"/>
      <c r="D145" s="126"/>
      <c r="E145" s="126"/>
      <c r="F145" s="126"/>
      <c r="G145" s="126"/>
      <c r="H145" s="126"/>
      <c r="I145" s="126"/>
      <c r="J145" s="126"/>
      <c r="K145" s="126"/>
      <c r="L145" s="126"/>
      <c r="M145" s="126"/>
      <c r="N145" s="126"/>
      <c r="O145" s="126"/>
      <c r="P145" s="126"/>
      <c r="Q145" s="126"/>
      <c r="R145" s="126"/>
      <c r="S145" s="126"/>
      <c r="T145" s="126"/>
      <c r="U145" s="126"/>
      <c r="V145" s="126"/>
      <c r="W145" s="126"/>
      <c r="X145" s="126"/>
      <c r="Z145" s="126"/>
      <c r="AA145" s="126"/>
      <c r="AB145" s="126"/>
      <c r="AC145" s="126"/>
      <c r="AD145" s="126"/>
      <c r="AE145" s="126"/>
      <c r="AF145" s="126"/>
      <c r="AP145" s="182" t="s">
        <v>276</v>
      </c>
      <c r="AU145" t="s">
        <v>141</v>
      </c>
      <c r="AV145" t="s">
        <v>219</v>
      </c>
    </row>
    <row r="146" spans="1:48" x14ac:dyDescent="0.25">
      <c r="A146" s="126"/>
      <c r="B146" s="126"/>
      <c r="C146" s="126"/>
      <c r="D146" s="126"/>
      <c r="E146" s="126"/>
      <c r="F146" s="126"/>
      <c r="G146" s="126"/>
      <c r="H146" s="126"/>
      <c r="I146" s="126"/>
      <c r="J146" s="126"/>
      <c r="K146" s="126"/>
      <c r="L146" s="126"/>
      <c r="M146" s="126"/>
      <c r="N146" s="126"/>
      <c r="O146" s="126"/>
      <c r="P146" s="126"/>
      <c r="Q146" s="126"/>
      <c r="R146" s="126"/>
      <c r="S146" s="126"/>
      <c r="T146" s="126"/>
      <c r="U146" s="126"/>
      <c r="V146" s="126"/>
      <c r="W146" s="126"/>
      <c r="X146" s="126"/>
      <c r="Z146" s="126"/>
      <c r="AA146" s="126"/>
      <c r="AB146" s="126"/>
      <c r="AC146" s="126"/>
      <c r="AD146" s="126"/>
      <c r="AE146" s="126"/>
      <c r="AF146" s="126"/>
      <c r="AQ146" s="182" t="s">
        <v>141</v>
      </c>
      <c r="AR146" s="182" t="s">
        <v>142</v>
      </c>
      <c r="AT146" t="e">
        <f>+Inputs!C138</f>
        <v>#REF!</v>
      </c>
      <c r="AU146" t="e">
        <f>+Inputs!D138</f>
        <v>#REF!</v>
      </c>
      <c r="AV146" t="e">
        <f>+Inputs!E138</f>
        <v>#REF!</v>
      </c>
    </row>
    <row r="147" spans="1:48" x14ac:dyDescent="0.25">
      <c r="A147" s="126"/>
      <c r="B147" s="126"/>
      <c r="C147" s="126"/>
      <c r="D147" s="126"/>
      <c r="E147" s="126"/>
      <c r="F147" s="126"/>
      <c r="G147" s="126"/>
      <c r="H147" s="126"/>
      <c r="I147" s="126"/>
      <c r="J147" s="126"/>
      <c r="K147" s="126"/>
      <c r="L147" s="126"/>
      <c r="M147" s="126"/>
      <c r="N147" s="126"/>
      <c r="O147" s="126"/>
      <c r="P147" s="126"/>
      <c r="Q147" s="126"/>
      <c r="R147" s="126"/>
      <c r="S147" s="126"/>
      <c r="T147" s="126"/>
      <c r="U147" s="126"/>
      <c r="V147" s="126"/>
      <c r="W147" s="126"/>
      <c r="X147" s="126"/>
      <c r="Z147" s="126"/>
      <c r="AA147" s="126"/>
      <c r="AB147" s="126"/>
      <c r="AC147" s="126"/>
      <c r="AD147" s="126"/>
      <c r="AE147" s="126"/>
      <c r="AF147" s="126"/>
      <c r="AP147" s="569" t="e">
        <f>+Inputs!C134</f>
        <v>#REF!</v>
      </c>
      <c r="AQ147" s="569" t="e">
        <f>+Inputs!D134</f>
        <v>#REF!</v>
      </c>
      <c r="AR147" s="569" t="e">
        <f>+Inputs!E134</f>
        <v>#REF!</v>
      </c>
      <c r="AT147" t="e">
        <f>+Inputs!C139</f>
        <v>#REF!</v>
      </c>
      <c r="AU147" t="e">
        <f>+Inputs!D139</f>
        <v>#REF!</v>
      </c>
      <c r="AV147" t="e">
        <f>+Inputs!E139</f>
        <v>#REF!</v>
      </c>
    </row>
    <row r="148" spans="1:48" x14ac:dyDescent="0.25">
      <c r="A148" s="126"/>
      <c r="B148" s="126"/>
      <c r="C148" s="126"/>
      <c r="D148" s="126"/>
      <c r="E148" s="126"/>
      <c r="F148" s="126"/>
      <c r="G148" s="126"/>
      <c r="H148" s="126"/>
      <c r="I148" s="126"/>
      <c r="J148" s="126"/>
      <c r="K148" s="126"/>
      <c r="L148" s="126"/>
      <c r="M148" s="126"/>
      <c r="N148" s="126"/>
      <c r="O148" s="126"/>
      <c r="P148" s="126"/>
      <c r="Q148" s="126"/>
      <c r="R148" s="126"/>
      <c r="S148" s="126"/>
      <c r="T148" s="126"/>
      <c r="U148" s="126"/>
      <c r="V148" s="126"/>
      <c r="W148" s="126"/>
      <c r="X148" s="126"/>
      <c r="Z148" s="126"/>
      <c r="AA148" s="126"/>
      <c r="AB148" s="126"/>
      <c r="AC148" s="126"/>
      <c r="AD148" s="126"/>
      <c r="AE148" s="126"/>
      <c r="AF148" s="126"/>
      <c r="AP148" s="569" t="e">
        <f>+Inputs!C135</f>
        <v>#REF!</v>
      </c>
      <c r="AQ148" s="569" t="e">
        <f>+Inputs!D135</f>
        <v>#REF!</v>
      </c>
      <c r="AR148" s="569" t="e">
        <f>+Inputs!E135</f>
        <v>#REF!</v>
      </c>
      <c r="AT148" t="e">
        <f>+Inputs!C140</f>
        <v>#REF!</v>
      </c>
      <c r="AU148" t="e">
        <f>+Inputs!D140</f>
        <v>#REF!</v>
      </c>
      <c r="AV148" t="e">
        <f>+Inputs!E140</f>
        <v>#REF!</v>
      </c>
    </row>
    <row r="149" spans="1:48" x14ac:dyDescent="0.25">
      <c r="A149" s="126"/>
      <c r="B149" s="126"/>
      <c r="C149" s="126"/>
      <c r="D149" s="126"/>
      <c r="E149" s="126"/>
      <c r="F149" s="126"/>
      <c r="G149" s="126"/>
      <c r="H149" s="126"/>
      <c r="I149" s="126"/>
      <c r="J149" s="126"/>
      <c r="K149" s="126"/>
      <c r="L149" s="126"/>
      <c r="M149" s="126"/>
      <c r="N149" s="126"/>
      <c r="O149" s="126"/>
      <c r="P149" s="126"/>
      <c r="Q149" s="126"/>
      <c r="R149" s="126"/>
      <c r="S149" s="126"/>
      <c r="T149" s="126"/>
      <c r="U149" s="126"/>
      <c r="V149" s="126"/>
      <c r="W149" s="126"/>
      <c r="X149" s="126"/>
      <c r="Z149" s="126"/>
      <c r="AA149" s="126"/>
      <c r="AB149" s="126"/>
      <c r="AC149" s="126"/>
      <c r="AD149" s="126"/>
      <c r="AE149" s="126"/>
      <c r="AF149" s="126"/>
      <c r="AP149" s="569" t="e">
        <f>+Inputs!C136</f>
        <v>#REF!</v>
      </c>
      <c r="AQ149" s="569" t="e">
        <f>+Inputs!D136</f>
        <v>#REF!</v>
      </c>
      <c r="AR149" s="569" t="e">
        <f>+Inputs!E136</f>
        <v>#REF!</v>
      </c>
      <c r="AT149" t="e">
        <f>+Inputs!C141</f>
        <v>#REF!</v>
      </c>
      <c r="AU149" t="e">
        <f>+Inputs!D141</f>
        <v>#REF!</v>
      </c>
      <c r="AV149" t="e">
        <f>+Inputs!E141</f>
        <v>#REF!</v>
      </c>
    </row>
    <row r="150" spans="1:48" x14ac:dyDescent="0.25">
      <c r="A150" s="126"/>
      <c r="B150" s="126"/>
      <c r="C150" s="126"/>
      <c r="D150" s="126"/>
      <c r="E150" s="126"/>
      <c r="F150" s="126"/>
      <c r="G150" s="126"/>
      <c r="H150" s="126"/>
      <c r="I150" s="126"/>
      <c r="J150" s="126"/>
      <c r="K150" s="126"/>
      <c r="L150" s="126"/>
      <c r="M150" s="126"/>
      <c r="N150" s="126"/>
      <c r="O150" s="126"/>
      <c r="P150" s="126"/>
      <c r="Q150" s="126"/>
      <c r="R150" s="126"/>
      <c r="S150" s="126"/>
      <c r="T150" s="126"/>
      <c r="U150" s="126"/>
      <c r="V150" s="126"/>
      <c r="W150" s="126"/>
      <c r="X150" s="126"/>
      <c r="Z150" s="126"/>
      <c r="AA150" s="126"/>
      <c r="AB150" s="126"/>
      <c r="AC150" s="126"/>
      <c r="AD150" s="126"/>
      <c r="AE150" s="126"/>
      <c r="AF150" s="126"/>
      <c r="AP150" s="569" t="e">
        <f>+Inputs!C137</f>
        <v>#REF!</v>
      </c>
      <c r="AQ150" s="569" t="e">
        <f>+Inputs!D137</f>
        <v>#REF!</v>
      </c>
      <c r="AR150" s="569" t="e">
        <f>+Inputs!E137</f>
        <v>#REF!</v>
      </c>
      <c r="AT150" t="e">
        <f>+Inputs!C142</f>
        <v>#REF!</v>
      </c>
      <c r="AU150" t="e">
        <f>+Inputs!D142</f>
        <v>#REF!</v>
      </c>
      <c r="AV150" t="e">
        <f>+Inputs!E142</f>
        <v>#REF!</v>
      </c>
    </row>
    <row r="151" spans="1:48" x14ac:dyDescent="0.25">
      <c r="A151" s="126"/>
      <c r="B151" s="126"/>
      <c r="C151" s="126"/>
      <c r="D151" s="126"/>
      <c r="E151" s="126"/>
      <c r="F151" s="126"/>
      <c r="G151" s="126"/>
      <c r="H151" s="126"/>
      <c r="I151" s="126"/>
      <c r="J151" s="126"/>
      <c r="K151" s="126"/>
      <c r="L151" s="126"/>
      <c r="M151" s="126"/>
      <c r="N151" s="126"/>
      <c r="O151" s="126"/>
      <c r="P151" s="126"/>
      <c r="Q151" s="126"/>
      <c r="R151" s="126"/>
      <c r="S151" s="126"/>
      <c r="T151" s="126"/>
      <c r="U151" s="126"/>
      <c r="V151" s="126"/>
      <c r="W151" s="126"/>
      <c r="X151" s="126"/>
      <c r="Z151" s="126"/>
      <c r="AA151" s="126"/>
      <c r="AB151" s="126"/>
      <c r="AC151" s="126"/>
      <c r="AD151" s="126"/>
      <c r="AE151" s="126"/>
      <c r="AF151" s="126"/>
    </row>
    <row r="152" spans="1:48" ht="12" customHeight="1" x14ac:dyDescent="0.25">
      <c r="A152" s="126"/>
      <c r="B152" s="126"/>
      <c r="C152" s="126"/>
      <c r="D152" s="126"/>
      <c r="E152" s="126"/>
      <c r="F152" s="126"/>
      <c r="G152" s="126"/>
      <c r="H152" s="126"/>
      <c r="I152" s="126"/>
      <c r="J152" s="126"/>
      <c r="K152" s="126"/>
      <c r="L152" s="126"/>
      <c r="M152" s="126"/>
      <c r="N152" s="126"/>
      <c r="O152" s="126"/>
      <c r="P152" s="126"/>
      <c r="Q152" s="126"/>
      <c r="R152" s="126"/>
      <c r="S152" s="126"/>
      <c r="T152" s="126"/>
      <c r="U152" s="126"/>
      <c r="V152" s="126"/>
      <c r="W152" s="126"/>
      <c r="X152" s="126"/>
      <c r="Z152" s="126"/>
      <c r="AA152" s="126"/>
      <c r="AB152" s="126"/>
      <c r="AC152" s="126"/>
      <c r="AD152" s="126"/>
      <c r="AE152" s="126"/>
      <c r="AF152" s="126"/>
    </row>
    <row r="153" spans="1:48" s="520" customFormat="1" x14ac:dyDescent="0.25">
      <c r="A153" s="126"/>
      <c r="B153" s="486"/>
      <c r="D153" s="532"/>
      <c r="E153" s="520" t="s">
        <v>144</v>
      </c>
      <c r="H153" s="533"/>
      <c r="I153" s="520" t="s">
        <v>145</v>
      </c>
      <c r="J153" s="486"/>
      <c r="K153" s="486"/>
      <c r="L153" s="486"/>
      <c r="M153" s="486"/>
      <c r="N153" s="486"/>
      <c r="O153" s="532"/>
      <c r="P153" s="486" t="s">
        <v>144</v>
      </c>
      <c r="Q153" s="486"/>
      <c r="R153" s="486"/>
      <c r="S153" s="486"/>
      <c r="T153" s="534"/>
      <c r="U153" s="486" t="s">
        <v>145</v>
      </c>
      <c r="V153" s="486"/>
      <c r="W153" s="486"/>
      <c r="X153" s="486"/>
      <c r="Y153" s="519"/>
      <c r="Z153" s="486"/>
      <c r="AA153" s="486"/>
      <c r="AB153" s="486"/>
      <c r="AC153" s="486"/>
      <c r="AD153" s="486"/>
      <c r="AE153" s="486"/>
      <c r="AF153" s="486"/>
      <c r="AO153" s="681"/>
      <c r="AP153" s="182"/>
      <c r="AQ153" s="182"/>
      <c r="AR153" s="182"/>
      <c r="AS153" s="681"/>
    </row>
    <row r="154" spans="1:48" ht="6.75" customHeight="1" x14ac:dyDescent="0.25">
      <c r="A154" s="126"/>
      <c r="B154" s="126"/>
      <c r="C154" s="126"/>
      <c r="D154" s="126"/>
      <c r="E154" s="126"/>
      <c r="F154" s="126"/>
      <c r="G154" s="126"/>
      <c r="H154" s="126"/>
      <c r="I154" s="126"/>
      <c r="J154" s="126"/>
      <c r="K154" s="126"/>
      <c r="L154" s="126"/>
      <c r="M154" s="126"/>
      <c r="N154" s="126"/>
      <c r="O154" s="126"/>
      <c r="P154" s="126"/>
      <c r="Q154" s="126"/>
      <c r="R154" s="126"/>
      <c r="S154" s="126"/>
      <c r="T154" s="126"/>
      <c r="U154" s="126"/>
      <c r="V154" s="126"/>
      <c r="W154" s="126"/>
      <c r="X154" s="126"/>
      <c r="Z154" s="126"/>
      <c r="AA154" s="126"/>
      <c r="AB154" s="126"/>
      <c r="AC154" s="126"/>
      <c r="AD154" s="126"/>
      <c r="AE154" s="126"/>
      <c r="AF154" s="126"/>
      <c r="AP154" s="681"/>
      <c r="AQ154" s="681"/>
      <c r="AR154" s="681"/>
    </row>
    <row r="155" spans="1:48" ht="16.5" x14ac:dyDescent="0.25">
      <c r="A155" s="126"/>
      <c r="B155" s="483"/>
      <c r="C155" s="535"/>
      <c r="D155" s="536" t="s">
        <v>340</v>
      </c>
      <c r="E155" s="537"/>
      <c r="F155" s="537"/>
      <c r="G155" s="537"/>
      <c r="H155" s="537"/>
      <c r="I155" s="537"/>
      <c r="J155" s="509"/>
      <c r="K155" s="509"/>
      <c r="L155" s="509"/>
      <c r="M155" s="510"/>
      <c r="N155" s="1501" t="s">
        <v>144</v>
      </c>
      <c r="O155" s="1502"/>
      <c r="P155" s="1502"/>
      <c r="Q155" s="1502"/>
      <c r="R155" s="1502"/>
      <c r="S155" s="1503"/>
      <c r="T155" s="1501" t="s">
        <v>145</v>
      </c>
      <c r="U155" s="1502"/>
      <c r="V155" s="1502"/>
      <c r="W155" s="1502"/>
      <c r="X155" s="1503"/>
      <c r="Z155" s="126"/>
      <c r="AA155" s="126"/>
      <c r="AB155" s="126"/>
      <c r="AC155" s="126"/>
      <c r="AD155" s="126"/>
      <c r="AE155" s="126"/>
      <c r="AF155" s="126"/>
    </row>
    <row r="156" spans="1:48" ht="15" customHeight="1" x14ac:dyDescent="0.25">
      <c r="A156" s="126"/>
      <c r="B156" s="126"/>
      <c r="C156" s="1504" t="e">
        <f>'UoF Goals'!C67</f>
        <v>#REF!</v>
      </c>
      <c r="D156" s="1505"/>
      <c r="E156" s="1505"/>
      <c r="F156" s="1505"/>
      <c r="G156" s="1505"/>
      <c r="H156" s="1505"/>
      <c r="I156" s="1505"/>
      <c r="J156" s="1505"/>
      <c r="K156" s="1505"/>
      <c r="L156" s="1505"/>
      <c r="M156" s="1506"/>
      <c r="N156" s="1510" t="e">
        <f>'UoF Goals'!D67</f>
        <v>#REF!</v>
      </c>
      <c r="O156" s="1511"/>
      <c r="P156" s="1511"/>
      <c r="Q156" s="1511"/>
      <c r="R156" s="1511"/>
      <c r="S156" s="1512"/>
      <c r="T156" s="1510" t="str">
        <f>IF('UoF Goals'!G67="","TBD",'UoF Goals'!G67)</f>
        <v>TBD</v>
      </c>
      <c r="U156" s="1511"/>
      <c r="V156" s="1511"/>
      <c r="W156" s="1511"/>
      <c r="X156" s="1512"/>
      <c r="Z156" s="126"/>
      <c r="AA156" s="126"/>
      <c r="AB156" s="126"/>
      <c r="AC156" s="126"/>
      <c r="AD156" s="126"/>
      <c r="AE156" s="126"/>
      <c r="AF156" s="126"/>
    </row>
    <row r="157" spans="1:48" ht="12" customHeight="1" x14ac:dyDescent="0.25">
      <c r="A157" s="126"/>
      <c r="B157" s="126"/>
      <c r="C157" s="538"/>
      <c r="D157" s="126"/>
      <c r="E157" s="126"/>
      <c r="F157" s="126"/>
      <c r="G157" s="126"/>
      <c r="H157" s="126"/>
      <c r="I157" s="126"/>
      <c r="J157" s="126"/>
      <c r="K157" s="126"/>
      <c r="L157" s="126"/>
      <c r="M157" s="126"/>
      <c r="N157" s="539"/>
      <c r="O157" s="300"/>
      <c r="P157" s="300"/>
      <c r="Q157" s="300"/>
      <c r="R157" s="126"/>
      <c r="S157" s="126"/>
      <c r="T157" s="539"/>
      <c r="U157" s="300"/>
      <c r="V157" s="300"/>
      <c r="W157" s="300"/>
      <c r="X157" s="126"/>
      <c r="Z157" s="126"/>
      <c r="AA157" s="126"/>
      <c r="AB157" s="126"/>
      <c r="AC157" s="126"/>
      <c r="AD157" s="126"/>
      <c r="AE157" s="126"/>
      <c r="AF157" s="126"/>
    </row>
    <row r="158" spans="1:48" ht="6.75" customHeight="1" x14ac:dyDescent="0.25">
      <c r="A158" s="126"/>
      <c r="B158" s="126"/>
      <c r="C158" s="540"/>
      <c r="D158" s="540"/>
      <c r="E158" s="540"/>
      <c r="F158" s="540"/>
      <c r="G158" s="540"/>
      <c r="H158" s="126"/>
      <c r="I158" s="126"/>
      <c r="J158" s="126"/>
      <c r="K158" s="126"/>
      <c r="L158" s="126"/>
      <c r="M158" s="126"/>
      <c r="N158" s="126"/>
      <c r="O158" s="126"/>
      <c r="P158" s="126"/>
      <c r="Q158" s="126"/>
      <c r="R158" s="126"/>
      <c r="S158" s="126"/>
      <c r="T158" s="126"/>
      <c r="U158" s="126"/>
      <c r="V158" s="126"/>
      <c r="W158" s="126"/>
      <c r="X158" s="126"/>
      <c r="Z158" s="126"/>
      <c r="AA158" s="126"/>
      <c r="AB158" s="126"/>
      <c r="AC158" s="126"/>
      <c r="AD158" s="126"/>
      <c r="AE158" s="126"/>
      <c r="AF158" s="126"/>
    </row>
    <row r="159" spans="1:48" s="137" customFormat="1" ht="14.25" customHeight="1" x14ac:dyDescent="0.25">
      <c r="A159" s="126"/>
      <c r="B159" s="541"/>
      <c r="C159" s="1498" t="s">
        <v>389</v>
      </c>
      <c r="D159" s="1498"/>
      <c r="E159" s="1498"/>
      <c r="F159" s="1498"/>
      <c r="G159" s="1499"/>
      <c r="H159" s="1500" t="s">
        <v>472</v>
      </c>
      <c r="I159" s="1500"/>
      <c r="J159" s="1500"/>
      <c r="K159" s="1500"/>
      <c r="L159" s="542"/>
      <c r="M159" s="542"/>
      <c r="N159" s="542"/>
      <c r="O159" s="542"/>
      <c r="P159" s="542"/>
      <c r="Q159" s="542"/>
      <c r="R159" s="542"/>
      <c r="S159" s="542"/>
      <c r="T159" s="542"/>
      <c r="U159" s="542"/>
      <c r="V159" s="542"/>
      <c r="W159" s="542"/>
      <c r="X159" s="542"/>
      <c r="Y159" s="543"/>
      <c r="Z159" s="242"/>
      <c r="AA159" s="242"/>
      <c r="AB159" s="242"/>
      <c r="AC159" s="242"/>
      <c r="AD159" s="242"/>
      <c r="AE159" s="242"/>
      <c r="AF159" s="242"/>
      <c r="AO159" s="682"/>
      <c r="AP159" s="182"/>
      <c r="AQ159" s="182"/>
      <c r="AR159" s="182"/>
      <c r="AS159" s="682"/>
    </row>
    <row r="160" spans="1:48" s="137" customFormat="1" ht="14.25" customHeight="1" x14ac:dyDescent="0.25">
      <c r="A160" s="126"/>
      <c r="B160" s="242"/>
      <c r="C160" s="1494" t="s">
        <v>473</v>
      </c>
      <c r="D160" s="1495"/>
      <c r="E160" s="1495"/>
      <c r="F160" s="1495"/>
      <c r="G160" s="1496"/>
      <c r="H160" s="1497">
        <f>+COUNTIFS('5-Y UoF Plan'!$C$4:$C$198,"Strategy",'5-Y UoF Plan'!$N$4:$N$198,"Yes")</f>
        <v>0</v>
      </c>
      <c r="I160" s="1497"/>
      <c r="J160" s="1497"/>
      <c r="K160" s="1497"/>
      <c r="L160" s="542"/>
      <c r="M160" s="542"/>
      <c r="N160" s="542"/>
      <c r="O160" s="542"/>
      <c r="P160" s="542"/>
      <c r="Q160" s="542"/>
      <c r="R160" s="542"/>
      <c r="S160" s="542"/>
      <c r="T160" s="542"/>
      <c r="U160" s="542"/>
      <c r="V160" s="542"/>
      <c r="W160" s="542"/>
      <c r="X160" s="542"/>
      <c r="Y160" s="543"/>
      <c r="Z160" s="242"/>
      <c r="AA160" s="242"/>
      <c r="AB160" s="242"/>
      <c r="AC160" s="242"/>
      <c r="AD160" s="242"/>
      <c r="AE160" s="242"/>
      <c r="AF160" s="242"/>
      <c r="AO160" s="682"/>
      <c r="AP160" s="682"/>
      <c r="AQ160" s="682"/>
      <c r="AR160" s="682"/>
      <c r="AS160" s="682"/>
    </row>
    <row r="161" spans="1:48" s="137" customFormat="1" ht="14.25" customHeight="1" x14ac:dyDescent="0.25">
      <c r="A161" s="126"/>
      <c r="B161" s="242"/>
      <c r="C161" s="1494" t="s">
        <v>474</v>
      </c>
      <c r="D161" s="1495"/>
      <c r="E161" s="1495"/>
      <c r="F161" s="1495"/>
      <c r="G161" s="1496"/>
      <c r="H161" s="1497">
        <f>+COUNTIFS('5-Y UoF Plan'!$C$4:$C$198,"Strategy",'5-Y UoF Plan'!$Z$4:$Z$198,"Yes")</f>
        <v>0</v>
      </c>
      <c r="I161" s="1497"/>
      <c r="J161" s="1497"/>
      <c r="K161" s="1497"/>
      <c r="L161" s="542"/>
      <c r="M161" s="542"/>
      <c r="N161" s="542"/>
      <c r="O161" s="542"/>
      <c r="P161" s="542"/>
      <c r="Q161" s="542"/>
      <c r="R161" s="542"/>
      <c r="S161" s="542"/>
      <c r="T161" s="542"/>
      <c r="U161" s="542"/>
      <c r="V161" s="542"/>
      <c r="W161" s="542"/>
      <c r="X161" s="542"/>
      <c r="Y161" s="543"/>
      <c r="Z161" s="242"/>
      <c r="AA161" s="242"/>
      <c r="AB161" s="242"/>
      <c r="AC161" s="242"/>
      <c r="AD161" s="242"/>
      <c r="AE161" s="242"/>
      <c r="AF161" s="242"/>
      <c r="AO161" s="682"/>
      <c r="AP161" s="682"/>
      <c r="AQ161" s="682"/>
      <c r="AR161" s="682"/>
      <c r="AS161" s="682"/>
    </row>
    <row r="162" spans="1:48" ht="15" customHeight="1" x14ac:dyDescent="0.25">
      <c r="A162" s="126"/>
      <c r="B162" s="126"/>
      <c r="C162" s="1494" t="s">
        <v>475</v>
      </c>
      <c r="D162" s="1495"/>
      <c r="E162" s="1495"/>
      <c r="F162" s="1495"/>
      <c r="G162" s="1496"/>
      <c r="H162" s="1497">
        <f>+COUNTIFS('5-Y Extra Plan'!$C$5:$C$200,"Strategy")</f>
        <v>0</v>
      </c>
      <c r="I162" s="1497"/>
      <c r="J162" s="1497"/>
      <c r="K162" s="1497"/>
      <c r="L162" s="126"/>
      <c r="M162" s="126"/>
      <c r="N162" s="126"/>
      <c r="O162" s="126"/>
      <c r="P162" s="126"/>
      <c r="Q162" s="126"/>
      <c r="R162" s="126"/>
      <c r="S162" s="126"/>
      <c r="T162" s="126"/>
      <c r="U162" s="126"/>
      <c r="V162" s="126"/>
      <c r="W162" s="126"/>
      <c r="X162" s="126"/>
      <c r="Z162" s="126"/>
      <c r="AA162" s="126"/>
      <c r="AB162" s="126"/>
      <c r="AC162" s="126"/>
      <c r="AD162" s="126"/>
      <c r="AE162" s="126"/>
      <c r="AF162" s="126"/>
      <c r="AP162" s="682"/>
      <c r="AQ162" s="682"/>
      <c r="AR162" s="682"/>
    </row>
    <row r="163" spans="1:48" ht="15" customHeight="1" x14ac:dyDescent="0.25">
      <c r="A163" s="126"/>
      <c r="B163" s="289"/>
      <c r="C163" s="1489" t="s">
        <v>476</v>
      </c>
      <c r="D163" s="1490"/>
      <c r="E163" s="1490"/>
      <c r="F163" s="1490"/>
      <c r="G163" s="1491"/>
      <c r="H163" s="1492">
        <f>+SUM(H160:J162)</f>
        <v>0</v>
      </c>
      <c r="I163" s="1492"/>
      <c r="J163" s="1492"/>
      <c r="K163" s="1492"/>
      <c r="L163" s="136"/>
      <c r="M163" s="136"/>
      <c r="N163" s="136"/>
      <c r="O163" s="136"/>
      <c r="P163" s="136"/>
      <c r="Q163" s="136"/>
      <c r="R163" s="136"/>
      <c r="S163" s="136"/>
      <c r="T163" s="136"/>
      <c r="U163" s="136"/>
      <c r="V163" s="136"/>
      <c r="W163" s="136"/>
      <c r="X163" s="136"/>
      <c r="Z163" s="126"/>
      <c r="AA163" s="126"/>
      <c r="AB163" s="126"/>
      <c r="AC163" s="126"/>
      <c r="AD163" s="126"/>
      <c r="AE163" s="126"/>
      <c r="AF163" s="126"/>
    </row>
    <row r="164" spans="1:48" ht="15" customHeight="1" x14ac:dyDescent="0.25">
      <c r="A164" s="126"/>
      <c r="B164" s="289"/>
      <c r="C164" s="289"/>
      <c r="D164" s="289"/>
      <c r="E164" s="289"/>
      <c r="F164" s="289"/>
      <c r="G164" s="289"/>
      <c r="H164" s="289"/>
      <c r="I164" s="289"/>
      <c r="J164" s="289"/>
      <c r="K164" s="289"/>
      <c r="L164" s="289"/>
      <c r="M164" s="289"/>
      <c r="N164" s="289"/>
      <c r="O164" s="289"/>
      <c r="P164" s="289"/>
      <c r="Q164" s="289"/>
      <c r="R164" s="289"/>
      <c r="S164" s="289"/>
      <c r="T164" s="289"/>
      <c r="U164" s="289"/>
      <c r="V164" s="289"/>
      <c r="W164" s="289"/>
      <c r="X164" s="136"/>
      <c r="Z164" s="126"/>
      <c r="AA164" s="126"/>
      <c r="AB164" s="126"/>
      <c r="AC164" s="126"/>
      <c r="AD164" s="126"/>
      <c r="AE164" s="126"/>
      <c r="AF164" s="126"/>
    </row>
    <row r="165" spans="1:48" ht="15" customHeight="1" x14ac:dyDescent="0.25">
      <c r="A165" s="126"/>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136"/>
      <c r="Z165" s="126"/>
      <c r="AA165" s="126"/>
      <c r="AB165" s="126"/>
      <c r="AC165" s="126"/>
      <c r="AD165" s="126"/>
      <c r="AE165" s="126"/>
      <c r="AF165" s="126"/>
    </row>
    <row r="166" spans="1:48" ht="16.5" x14ac:dyDescent="0.25">
      <c r="A166" s="126"/>
      <c r="B166" s="528"/>
      <c r="C166" s="483" t="s">
        <v>477</v>
      </c>
      <c r="D166" s="126"/>
      <c r="E166" s="126"/>
      <c r="F166" s="126"/>
      <c r="G166" s="126"/>
      <c r="H166" s="126"/>
      <c r="I166" s="126"/>
      <c r="J166" s="126"/>
      <c r="K166" s="126"/>
      <c r="L166" s="126"/>
      <c r="M166" s="126"/>
      <c r="N166" s="126"/>
      <c r="O166" s="126"/>
      <c r="P166" s="126"/>
      <c r="Q166" s="126"/>
      <c r="R166" s="126"/>
      <c r="S166" s="126"/>
      <c r="T166" s="126"/>
      <c r="U166" s="126"/>
      <c r="V166" s="126"/>
      <c r="W166" s="126"/>
      <c r="X166" s="126"/>
      <c r="Z166" s="126"/>
      <c r="AA166" s="126"/>
      <c r="AB166" s="126"/>
      <c r="AC166" s="126"/>
      <c r="AD166" s="126"/>
      <c r="AE166" s="126"/>
      <c r="AF166" s="126"/>
    </row>
    <row r="167" spans="1:48" ht="6.75" customHeight="1" x14ac:dyDescent="0.25">
      <c r="A167" s="126"/>
      <c r="B167" s="126"/>
      <c r="C167" s="126"/>
      <c r="D167" s="126"/>
      <c r="E167" s="126"/>
      <c r="F167" s="126"/>
      <c r="G167" s="126"/>
      <c r="H167" s="126"/>
      <c r="I167" s="126"/>
      <c r="J167" s="126"/>
      <c r="K167" s="126"/>
      <c r="L167" s="126"/>
      <c r="M167" s="126"/>
      <c r="N167" s="126"/>
      <c r="O167" s="126"/>
      <c r="P167" s="126"/>
      <c r="Q167" s="126"/>
      <c r="R167" s="126"/>
      <c r="S167" s="126"/>
      <c r="T167" s="126"/>
      <c r="U167" s="126"/>
      <c r="V167" s="126"/>
      <c r="W167" s="126"/>
      <c r="X167" s="126"/>
      <c r="Z167" s="126"/>
      <c r="AA167" s="126"/>
      <c r="AB167" s="126"/>
      <c r="AC167" s="126"/>
      <c r="AD167" s="126"/>
      <c r="AE167" s="126"/>
      <c r="AF167" s="126"/>
    </row>
    <row r="168" spans="1:48" ht="16.5" x14ac:dyDescent="0.25">
      <c r="A168" s="126"/>
      <c r="B168" s="483"/>
      <c r="C168" s="529"/>
      <c r="D168" s="530" t="s">
        <v>463</v>
      </c>
      <c r="E168" s="126"/>
      <c r="F168" s="126"/>
      <c r="G168" s="126"/>
      <c r="H168" s="126"/>
      <c r="I168" s="126"/>
      <c r="J168" s="126"/>
      <c r="K168" s="126"/>
      <c r="L168" s="126"/>
      <c r="M168" s="126"/>
      <c r="N168" s="531"/>
      <c r="O168" s="530" t="s">
        <v>471</v>
      </c>
      <c r="P168" s="126"/>
      <c r="Q168" s="126"/>
      <c r="R168" s="126"/>
      <c r="S168" s="126"/>
      <c r="T168" s="126"/>
      <c r="U168" s="126"/>
      <c r="V168" s="126"/>
      <c r="W168" s="136"/>
      <c r="X168" s="136"/>
      <c r="Z168" s="126"/>
      <c r="AA168" s="126"/>
      <c r="AB168" s="126"/>
      <c r="AC168" s="126"/>
      <c r="AD168" s="126"/>
      <c r="AE168" s="126"/>
      <c r="AF168" s="126"/>
    </row>
    <row r="169" spans="1:48" x14ac:dyDescent="0.25">
      <c r="A169" s="126"/>
      <c r="B169" s="126"/>
      <c r="C169" s="126"/>
      <c r="D169" s="126"/>
      <c r="E169" s="126"/>
      <c r="F169" s="126"/>
      <c r="G169" s="126"/>
      <c r="H169" s="126"/>
      <c r="I169" s="126"/>
      <c r="J169" s="126"/>
      <c r="K169" s="126"/>
      <c r="L169" s="126"/>
      <c r="M169" s="126"/>
      <c r="N169" s="126"/>
      <c r="O169" s="126"/>
      <c r="P169" s="126"/>
      <c r="Q169" s="126"/>
      <c r="R169" s="126"/>
      <c r="S169" s="126"/>
      <c r="T169" s="126"/>
      <c r="U169" s="126"/>
      <c r="V169" s="126"/>
      <c r="W169" s="126"/>
      <c r="X169" s="126"/>
      <c r="Z169" s="126"/>
      <c r="AA169" s="126"/>
      <c r="AB169" s="126"/>
      <c r="AC169" s="126"/>
      <c r="AD169" s="126"/>
      <c r="AE169" s="126"/>
      <c r="AF169" s="126"/>
    </row>
    <row r="170" spans="1:48" x14ac:dyDescent="0.25">
      <c r="A170" s="126"/>
      <c r="B170" s="126"/>
      <c r="C170" s="126"/>
      <c r="D170" s="126"/>
      <c r="E170" s="126"/>
      <c r="F170" s="126"/>
      <c r="G170" s="126"/>
      <c r="H170" s="126"/>
      <c r="I170" s="126"/>
      <c r="J170" s="126"/>
      <c r="K170" s="126"/>
      <c r="L170" s="126"/>
      <c r="M170" s="126"/>
      <c r="N170" s="126"/>
      <c r="O170" s="126"/>
      <c r="P170" s="126"/>
      <c r="Q170" s="126"/>
      <c r="R170" s="126"/>
      <c r="S170" s="126"/>
      <c r="T170" s="126"/>
      <c r="U170" s="126"/>
      <c r="V170" s="126"/>
      <c r="W170" s="126"/>
      <c r="X170" s="126"/>
      <c r="Z170" s="126"/>
      <c r="AA170" s="126"/>
      <c r="AB170" s="126"/>
      <c r="AC170" s="126"/>
      <c r="AD170" s="126"/>
      <c r="AE170" s="126"/>
      <c r="AF170" s="126"/>
    </row>
    <row r="171" spans="1:48" x14ac:dyDescent="0.25">
      <c r="A171" s="126"/>
      <c r="B171" s="126"/>
      <c r="C171" s="126"/>
      <c r="D171" s="126"/>
      <c r="E171" s="126"/>
      <c r="F171" s="126"/>
      <c r="G171" s="126"/>
      <c r="H171" s="126"/>
      <c r="I171" s="126"/>
      <c r="J171" s="126"/>
      <c r="K171" s="126"/>
      <c r="L171" s="126"/>
      <c r="M171" s="126"/>
      <c r="N171" s="126"/>
      <c r="O171" s="126"/>
      <c r="P171" s="126"/>
      <c r="Q171" s="126"/>
      <c r="R171" s="126"/>
      <c r="S171" s="126"/>
      <c r="T171" s="126"/>
      <c r="U171" s="126"/>
      <c r="V171" s="126"/>
      <c r="W171" s="126"/>
      <c r="X171" s="126"/>
      <c r="Z171" s="126"/>
      <c r="AA171" s="126"/>
      <c r="AB171" s="126"/>
      <c r="AC171" s="126"/>
      <c r="AD171" s="126"/>
      <c r="AE171" s="126"/>
      <c r="AF171" s="126"/>
      <c r="AP171" s="182" t="s">
        <v>276</v>
      </c>
      <c r="AU171" t="s">
        <v>141</v>
      </c>
      <c r="AV171" t="s">
        <v>219</v>
      </c>
    </row>
    <row r="172" spans="1:48" x14ac:dyDescent="0.25">
      <c r="A172" s="126"/>
      <c r="B172" s="126"/>
      <c r="C172" s="126"/>
      <c r="D172" s="126"/>
      <c r="E172" s="126"/>
      <c r="F172" s="126"/>
      <c r="G172" s="126"/>
      <c r="H172" s="126"/>
      <c r="I172" s="126"/>
      <c r="J172" s="126"/>
      <c r="K172" s="126"/>
      <c r="L172" s="126"/>
      <c r="M172" s="126"/>
      <c r="N172" s="126"/>
      <c r="O172" s="126"/>
      <c r="P172" s="126"/>
      <c r="Q172" s="126"/>
      <c r="R172" s="126"/>
      <c r="S172" s="126"/>
      <c r="T172" s="126"/>
      <c r="U172" s="126"/>
      <c r="V172" s="126"/>
      <c r="W172" s="126"/>
      <c r="X172" s="126"/>
      <c r="Z172" s="126"/>
      <c r="AA172" s="126"/>
      <c r="AB172" s="126"/>
      <c r="AC172" s="126"/>
      <c r="AD172" s="126"/>
      <c r="AE172" s="126"/>
      <c r="AF172" s="126"/>
      <c r="AQ172" s="182" t="s">
        <v>141</v>
      </c>
      <c r="AR172" s="182" t="s">
        <v>142</v>
      </c>
      <c r="AT172" t="e">
        <f>+Inputs!C147</f>
        <v>#REF!</v>
      </c>
      <c r="AU172" t="e">
        <f>+Inputs!D147</f>
        <v>#REF!</v>
      </c>
      <c r="AV172" t="e">
        <f>+Inputs!E147</f>
        <v>#REF!</v>
      </c>
    </row>
    <row r="173" spans="1:48" x14ac:dyDescent="0.25">
      <c r="A173" s="126"/>
      <c r="B173" s="126"/>
      <c r="C173" s="126"/>
      <c r="D173" s="126"/>
      <c r="E173" s="126"/>
      <c r="F173" s="126"/>
      <c r="G173" s="126"/>
      <c r="H173" s="126"/>
      <c r="I173" s="126"/>
      <c r="J173" s="126"/>
      <c r="K173" s="126"/>
      <c r="L173" s="126"/>
      <c r="M173" s="126"/>
      <c r="N173" s="126"/>
      <c r="O173" s="126"/>
      <c r="P173" s="126"/>
      <c r="Q173" s="126"/>
      <c r="R173" s="126"/>
      <c r="S173" s="126"/>
      <c r="T173" s="126"/>
      <c r="U173" s="126"/>
      <c r="V173" s="126"/>
      <c r="W173" s="126"/>
      <c r="X173" s="126"/>
      <c r="Z173" s="126"/>
      <c r="AA173" s="126"/>
      <c r="AB173" s="126"/>
      <c r="AC173" s="126"/>
      <c r="AD173" s="126"/>
      <c r="AE173" s="126"/>
      <c r="AF173" s="126"/>
      <c r="AP173" s="182" t="e">
        <f>+Inputs!C152</f>
        <v>#REF!</v>
      </c>
      <c r="AQ173" s="683" t="e">
        <f>+Inputs!D152</f>
        <v>#REF!</v>
      </c>
      <c r="AR173" s="683" t="e">
        <f>+Inputs!E152</f>
        <v>#REF!</v>
      </c>
      <c r="AT173" t="e">
        <f>+Inputs!C148</f>
        <v>#REF!</v>
      </c>
      <c r="AU173" t="e">
        <f>+Inputs!D148</f>
        <v>#REF!</v>
      </c>
      <c r="AV173" t="e">
        <f>+Inputs!E148</f>
        <v>#REF!</v>
      </c>
    </row>
    <row r="174" spans="1:48" x14ac:dyDescent="0.25">
      <c r="A174" s="126"/>
      <c r="B174" s="126"/>
      <c r="C174" s="126"/>
      <c r="D174" s="126"/>
      <c r="E174" s="126"/>
      <c r="F174" s="126"/>
      <c r="G174" s="126"/>
      <c r="H174" s="126"/>
      <c r="I174" s="126"/>
      <c r="J174" s="126"/>
      <c r="K174" s="126"/>
      <c r="L174" s="126"/>
      <c r="M174" s="126"/>
      <c r="N174" s="126"/>
      <c r="O174" s="126"/>
      <c r="P174" s="126"/>
      <c r="Q174" s="126"/>
      <c r="R174" s="126"/>
      <c r="S174" s="126"/>
      <c r="T174" s="126"/>
      <c r="U174" s="126"/>
      <c r="V174" s="126"/>
      <c r="W174" s="126"/>
      <c r="X174" s="126"/>
      <c r="Z174" s="126"/>
      <c r="AA174" s="126"/>
      <c r="AB174" s="126"/>
      <c r="AC174" s="126"/>
      <c r="AD174" s="126"/>
      <c r="AE174" s="126"/>
      <c r="AF174" s="126"/>
      <c r="AP174" s="182" t="e">
        <f>+Inputs!C153</f>
        <v>#REF!</v>
      </c>
      <c r="AQ174" s="683" t="e">
        <f>+Inputs!D153</f>
        <v>#REF!</v>
      </c>
      <c r="AR174" s="683" t="e">
        <f>+Inputs!E153</f>
        <v>#REF!</v>
      </c>
      <c r="AT174" t="e">
        <f>+Inputs!C149</f>
        <v>#REF!</v>
      </c>
      <c r="AU174" t="e">
        <f>+Inputs!D149</f>
        <v>#REF!</v>
      </c>
      <c r="AV174" t="e">
        <f>+Inputs!E149</f>
        <v>#REF!</v>
      </c>
    </row>
    <row r="175" spans="1:48" x14ac:dyDescent="0.25">
      <c r="A175" s="126"/>
      <c r="B175" s="126"/>
      <c r="C175" s="126"/>
      <c r="D175" s="126"/>
      <c r="E175" s="126"/>
      <c r="F175" s="126"/>
      <c r="G175" s="126"/>
      <c r="H175" s="126"/>
      <c r="I175" s="126"/>
      <c r="J175" s="126"/>
      <c r="K175" s="126"/>
      <c r="L175" s="126"/>
      <c r="M175" s="126"/>
      <c r="N175" s="126"/>
      <c r="O175" s="126"/>
      <c r="P175" s="126"/>
      <c r="Q175" s="126"/>
      <c r="R175" s="126"/>
      <c r="S175" s="126"/>
      <c r="T175" s="126"/>
      <c r="U175" s="126"/>
      <c r="V175" s="126"/>
      <c r="W175" s="126"/>
      <c r="X175" s="126"/>
      <c r="Z175" s="126"/>
      <c r="AA175" s="126"/>
      <c r="AB175" s="126"/>
      <c r="AC175" s="126"/>
      <c r="AD175" s="126"/>
      <c r="AE175" s="126"/>
      <c r="AF175" s="126"/>
      <c r="AP175" s="182" t="e">
        <f>+Inputs!C154</f>
        <v>#REF!</v>
      </c>
      <c r="AQ175" s="683" t="e">
        <f>+Inputs!D154</f>
        <v>#REF!</v>
      </c>
      <c r="AR175" s="683" t="e">
        <f>+Inputs!E154</f>
        <v>#REF!</v>
      </c>
      <c r="AT175" t="e">
        <f>+Inputs!C150</f>
        <v>#REF!</v>
      </c>
      <c r="AU175" t="e">
        <f>+Inputs!D150</f>
        <v>#REF!</v>
      </c>
      <c r="AV175" t="e">
        <f>+Inputs!E150</f>
        <v>#REF!</v>
      </c>
    </row>
    <row r="176" spans="1:48" x14ac:dyDescent="0.25">
      <c r="A176" s="126"/>
      <c r="B176" s="126"/>
      <c r="C176" s="126"/>
      <c r="D176" s="126"/>
      <c r="E176" s="126"/>
      <c r="F176" s="126"/>
      <c r="G176" s="126"/>
      <c r="H176" s="126"/>
      <c r="I176" s="126"/>
      <c r="J176" s="126"/>
      <c r="K176" s="126"/>
      <c r="L176" s="126"/>
      <c r="M176" s="126"/>
      <c r="N176" s="126"/>
      <c r="O176" s="126"/>
      <c r="P176" s="126"/>
      <c r="Q176" s="126"/>
      <c r="R176" s="126"/>
      <c r="S176" s="126"/>
      <c r="T176" s="126"/>
      <c r="U176" s="126"/>
      <c r="V176" s="126"/>
      <c r="W176" s="126"/>
      <c r="X176" s="126"/>
      <c r="Z176" s="126"/>
      <c r="AA176" s="126"/>
      <c r="AB176" s="126"/>
      <c r="AC176" s="126"/>
      <c r="AD176" s="126"/>
      <c r="AE176" s="126"/>
      <c r="AF176" s="126"/>
      <c r="AP176" s="182" t="e">
        <f>+Inputs!C155</f>
        <v>#REF!</v>
      </c>
      <c r="AQ176" s="683" t="e">
        <f>+Inputs!D155</f>
        <v>#REF!</v>
      </c>
      <c r="AR176" s="683" t="e">
        <f>+Inputs!E155</f>
        <v>#REF!</v>
      </c>
      <c r="AT176" t="e">
        <f>+Inputs!C151</f>
        <v>#REF!</v>
      </c>
      <c r="AU176" t="e">
        <f>+Inputs!D151</f>
        <v>#REF!</v>
      </c>
      <c r="AV176" t="e">
        <f>+Inputs!E151</f>
        <v>#REF!</v>
      </c>
    </row>
    <row r="177" spans="1:45" x14ac:dyDescent="0.25">
      <c r="A177" s="126"/>
      <c r="B177" s="126"/>
      <c r="C177" s="126"/>
      <c r="D177" s="126"/>
      <c r="E177" s="126"/>
      <c r="F177" s="126"/>
      <c r="G177" s="126"/>
      <c r="H177" s="126"/>
      <c r="I177" s="126"/>
      <c r="J177" s="126"/>
      <c r="K177" s="126"/>
      <c r="L177" s="126"/>
      <c r="M177" s="126"/>
      <c r="N177" s="126"/>
      <c r="O177" s="126"/>
      <c r="P177" s="126"/>
      <c r="Q177" s="126"/>
      <c r="R177" s="126"/>
      <c r="S177" s="126"/>
      <c r="T177" s="126"/>
      <c r="U177" s="126"/>
      <c r="V177" s="126"/>
      <c r="W177" s="126"/>
      <c r="X177" s="126"/>
      <c r="Z177" s="126"/>
      <c r="AA177" s="126"/>
      <c r="AB177" s="126"/>
      <c r="AC177" s="126"/>
      <c r="AD177" s="126"/>
      <c r="AE177" s="126"/>
      <c r="AF177" s="126"/>
    </row>
    <row r="178" spans="1:45" ht="12" customHeight="1" x14ac:dyDescent="0.25">
      <c r="A178" s="126"/>
      <c r="B178" s="126"/>
      <c r="C178" s="126"/>
      <c r="D178" s="126"/>
      <c r="E178" s="126"/>
      <c r="F178" s="126"/>
      <c r="G178" s="126"/>
      <c r="H178" s="126"/>
      <c r="I178" s="126"/>
      <c r="J178" s="126"/>
      <c r="K178" s="126"/>
      <c r="L178" s="126"/>
      <c r="M178" s="126"/>
      <c r="N178" s="126"/>
      <c r="O178" s="126"/>
      <c r="P178" s="126"/>
      <c r="Q178" s="126"/>
      <c r="R178" s="126"/>
      <c r="S178" s="126"/>
      <c r="T178" s="126"/>
      <c r="U178" s="126"/>
      <c r="V178" s="126"/>
      <c r="W178" s="126"/>
      <c r="X178" s="126"/>
      <c r="Z178" s="126"/>
      <c r="AA178" s="126"/>
      <c r="AB178" s="126"/>
      <c r="AC178" s="126"/>
      <c r="AD178" s="126"/>
      <c r="AE178" s="126"/>
      <c r="AF178" s="126"/>
    </row>
    <row r="179" spans="1:45" s="520" customFormat="1" x14ac:dyDescent="0.25">
      <c r="A179" s="126"/>
      <c r="B179" s="486"/>
      <c r="D179" s="532"/>
      <c r="E179" s="520" t="s">
        <v>144</v>
      </c>
      <c r="H179" s="533"/>
      <c r="I179" s="520" t="s">
        <v>145</v>
      </c>
      <c r="J179" s="486"/>
      <c r="K179" s="486"/>
      <c r="L179" s="486"/>
      <c r="M179" s="486"/>
      <c r="N179" s="486"/>
      <c r="O179" s="532"/>
      <c r="P179" s="486" t="s">
        <v>144</v>
      </c>
      <c r="Q179" s="486"/>
      <c r="R179" s="486"/>
      <c r="S179" s="486"/>
      <c r="T179" s="534"/>
      <c r="U179" s="486" t="s">
        <v>145</v>
      </c>
      <c r="V179" s="486"/>
      <c r="W179" s="486"/>
      <c r="X179" s="486"/>
      <c r="Y179" s="519"/>
      <c r="Z179" s="486"/>
      <c r="AA179" s="486"/>
      <c r="AB179" s="486"/>
      <c r="AC179" s="486"/>
      <c r="AD179" s="486"/>
      <c r="AE179" s="486"/>
      <c r="AF179" s="486"/>
      <c r="AO179" s="681"/>
      <c r="AP179" s="182"/>
      <c r="AQ179" s="182"/>
      <c r="AR179" s="182"/>
      <c r="AS179" s="681"/>
    </row>
    <row r="180" spans="1:45" ht="6.75" customHeight="1" x14ac:dyDescent="0.25">
      <c r="A180" s="126"/>
      <c r="B180" s="126"/>
      <c r="C180" s="126"/>
      <c r="D180" s="126"/>
      <c r="E180" s="126"/>
      <c r="F180" s="126"/>
      <c r="G180" s="126"/>
      <c r="H180" s="126"/>
      <c r="I180" s="126"/>
      <c r="J180" s="126"/>
      <c r="K180" s="126"/>
      <c r="L180" s="126"/>
      <c r="M180" s="126"/>
      <c r="N180" s="126"/>
      <c r="O180" s="126"/>
      <c r="P180" s="126"/>
      <c r="Q180" s="126"/>
      <c r="R180" s="126"/>
      <c r="S180" s="126"/>
      <c r="T180" s="126"/>
      <c r="U180" s="126"/>
      <c r="V180" s="126"/>
      <c r="W180" s="126"/>
      <c r="X180" s="126"/>
      <c r="Z180" s="126"/>
      <c r="AA180" s="126"/>
      <c r="AB180" s="126"/>
      <c r="AC180" s="126"/>
      <c r="AD180" s="126"/>
      <c r="AE180" s="126"/>
      <c r="AF180" s="126"/>
      <c r="AP180" s="681"/>
      <c r="AQ180" s="681"/>
      <c r="AR180" s="681"/>
    </row>
    <row r="181" spans="1:45" ht="16.5" x14ac:dyDescent="0.25">
      <c r="A181" s="126"/>
      <c r="B181" s="483"/>
      <c r="C181" s="535"/>
      <c r="D181" s="536" t="s">
        <v>340</v>
      </c>
      <c r="E181" s="537"/>
      <c r="F181" s="537"/>
      <c r="G181" s="537"/>
      <c r="H181" s="537"/>
      <c r="I181" s="537"/>
      <c r="J181" s="509"/>
      <c r="K181" s="509"/>
      <c r="L181" s="509"/>
      <c r="M181" s="510"/>
      <c r="N181" s="1501" t="s">
        <v>144</v>
      </c>
      <c r="O181" s="1502"/>
      <c r="P181" s="1502"/>
      <c r="Q181" s="1502"/>
      <c r="R181" s="1502"/>
      <c r="S181" s="1503"/>
      <c r="T181" s="1501" t="s">
        <v>145</v>
      </c>
      <c r="U181" s="1502"/>
      <c r="V181" s="1502"/>
      <c r="W181" s="1502"/>
      <c r="X181" s="1503"/>
      <c r="Z181" s="126"/>
      <c r="AA181" s="126"/>
      <c r="AB181" s="126"/>
      <c r="AC181" s="126"/>
      <c r="AD181" s="126"/>
      <c r="AE181" s="126"/>
      <c r="AF181" s="126"/>
    </row>
    <row r="182" spans="1:45" ht="15" customHeight="1" x14ac:dyDescent="0.25">
      <c r="A182" s="126"/>
      <c r="B182" s="126"/>
      <c r="C182" s="1504" t="e">
        <f>'UoF Goals'!C58</f>
        <v>#REF!</v>
      </c>
      <c r="D182" s="1505"/>
      <c r="E182" s="1505"/>
      <c r="F182" s="1505"/>
      <c r="G182" s="1505"/>
      <c r="H182" s="1505"/>
      <c r="I182" s="1505"/>
      <c r="J182" s="1505"/>
      <c r="K182" s="1505"/>
      <c r="L182" s="1505"/>
      <c r="M182" s="1506"/>
      <c r="N182" s="1510" t="e">
        <f>'UoF Goals'!D58</f>
        <v>#REF!</v>
      </c>
      <c r="O182" s="1511"/>
      <c r="P182" s="1511"/>
      <c r="Q182" s="1511"/>
      <c r="R182" s="1511"/>
      <c r="S182" s="1512"/>
      <c r="T182" s="1510" t="str">
        <f>IF('UoF Goals'!G58="","TBD",'UoF Goals'!G58)</f>
        <v>TBD</v>
      </c>
      <c r="U182" s="1511"/>
      <c r="V182" s="1511"/>
      <c r="W182" s="1511"/>
      <c r="X182" s="1512"/>
      <c r="Z182" s="126"/>
      <c r="AA182" s="126"/>
      <c r="AB182" s="126"/>
      <c r="AC182" s="126"/>
      <c r="AD182" s="126"/>
      <c r="AE182" s="126"/>
      <c r="AF182" s="126"/>
    </row>
    <row r="183" spans="1:45" ht="15" customHeight="1" x14ac:dyDescent="0.25">
      <c r="A183" s="126"/>
      <c r="B183" s="132"/>
      <c r="C183" s="1504" t="e">
        <f>'UoF Goals'!C59</f>
        <v>#REF!</v>
      </c>
      <c r="D183" s="1505"/>
      <c r="E183" s="1505"/>
      <c r="F183" s="1505"/>
      <c r="G183" s="1505"/>
      <c r="H183" s="1505"/>
      <c r="I183" s="1505"/>
      <c r="J183" s="1505"/>
      <c r="K183" s="1505"/>
      <c r="L183" s="1505"/>
      <c r="M183" s="1506"/>
      <c r="N183" s="1510" t="e">
        <f>'UoF Goals'!D59</f>
        <v>#REF!</v>
      </c>
      <c r="O183" s="1511"/>
      <c r="P183" s="1511"/>
      <c r="Q183" s="1511"/>
      <c r="R183" s="1511"/>
      <c r="S183" s="1512"/>
      <c r="T183" s="1510" t="str">
        <f>IF('UoF Goals'!G59="","TBD",'UoF Goals'!G59)</f>
        <v>TBD</v>
      </c>
      <c r="U183" s="1511"/>
      <c r="V183" s="1511"/>
      <c r="W183" s="1511"/>
      <c r="X183" s="1512"/>
      <c r="Z183" s="126"/>
      <c r="AA183" s="126"/>
      <c r="AB183" s="126"/>
      <c r="AC183" s="126"/>
      <c r="AD183" s="126"/>
      <c r="AE183" s="126"/>
      <c r="AF183" s="126"/>
    </row>
    <row r="184" spans="1:45" ht="6.75" customHeight="1" x14ac:dyDescent="0.25">
      <c r="A184" s="126"/>
      <c r="B184" s="126"/>
      <c r="C184" s="126"/>
      <c r="D184" s="126"/>
      <c r="E184" s="126"/>
      <c r="F184" s="126"/>
      <c r="G184" s="126"/>
      <c r="H184" s="126"/>
      <c r="I184" s="126"/>
      <c r="J184" s="126"/>
      <c r="K184" s="126"/>
      <c r="L184" s="126"/>
      <c r="M184" s="126"/>
      <c r="N184" s="126"/>
      <c r="O184" s="126"/>
      <c r="P184" s="126"/>
      <c r="Q184" s="126"/>
      <c r="R184" s="126"/>
      <c r="S184" s="126"/>
      <c r="T184" s="126"/>
      <c r="U184" s="126"/>
      <c r="V184" s="126"/>
      <c r="W184" s="126"/>
      <c r="X184" s="126"/>
      <c r="Z184" s="126"/>
      <c r="AA184" s="126"/>
      <c r="AB184" s="126"/>
      <c r="AC184" s="126"/>
      <c r="AD184" s="126"/>
      <c r="AE184" s="126"/>
      <c r="AF184" s="126"/>
    </row>
    <row r="185" spans="1:45" ht="6.75" customHeight="1" x14ac:dyDescent="0.25">
      <c r="A185" s="126"/>
      <c r="B185" s="126"/>
      <c r="C185" s="126"/>
      <c r="D185" s="126"/>
      <c r="E185" s="126"/>
      <c r="F185" s="126"/>
      <c r="G185" s="126"/>
      <c r="H185" s="126"/>
      <c r="I185" s="126"/>
      <c r="J185" s="126"/>
      <c r="K185" s="126"/>
      <c r="L185" s="126"/>
      <c r="M185" s="126"/>
      <c r="N185" s="126"/>
      <c r="O185" s="126"/>
      <c r="P185" s="126"/>
      <c r="Q185" s="126"/>
      <c r="R185" s="126"/>
      <c r="S185" s="126"/>
      <c r="T185" s="126"/>
      <c r="U185" s="126"/>
      <c r="V185" s="126"/>
      <c r="W185" s="126"/>
      <c r="X185" s="126"/>
      <c r="Z185" s="126"/>
      <c r="AA185" s="126"/>
      <c r="AB185" s="126"/>
      <c r="AC185" s="126"/>
      <c r="AD185" s="126"/>
      <c r="AE185" s="126"/>
      <c r="AF185" s="126"/>
    </row>
    <row r="186" spans="1:45" s="137" customFormat="1" ht="14.25" customHeight="1" x14ac:dyDescent="0.25">
      <c r="A186" s="126"/>
      <c r="B186" s="242"/>
      <c r="C186" s="1498" t="s">
        <v>389</v>
      </c>
      <c r="D186" s="1498"/>
      <c r="E186" s="1498"/>
      <c r="F186" s="1498"/>
      <c r="G186" s="1499"/>
      <c r="H186" s="1500" t="s">
        <v>472</v>
      </c>
      <c r="I186" s="1500"/>
      <c r="J186" s="1500"/>
      <c r="K186" s="1500"/>
      <c r="L186" s="542"/>
      <c r="M186" s="542"/>
      <c r="N186" s="542"/>
      <c r="O186" s="542"/>
      <c r="P186" s="542"/>
      <c r="Q186" s="542"/>
      <c r="R186" s="542"/>
      <c r="S186" s="542"/>
      <c r="T186" s="542"/>
      <c r="U186" s="542"/>
      <c r="V186" s="542"/>
      <c r="W186" s="542"/>
      <c r="X186" s="542"/>
      <c r="Y186" s="543"/>
      <c r="Z186" s="126"/>
      <c r="AA186" s="126"/>
      <c r="AB186" s="126"/>
      <c r="AC186" s="126"/>
      <c r="AD186" s="126"/>
      <c r="AE186" s="126"/>
      <c r="AF186" s="126"/>
      <c r="AG186"/>
      <c r="AO186" s="682"/>
      <c r="AP186" s="182"/>
      <c r="AQ186" s="182"/>
      <c r="AR186" s="182"/>
      <c r="AS186" s="682"/>
    </row>
    <row r="187" spans="1:45" s="137" customFormat="1" ht="14.25" customHeight="1" x14ac:dyDescent="0.25">
      <c r="A187" s="126"/>
      <c r="B187" s="242"/>
      <c r="C187" s="1494" t="s">
        <v>473</v>
      </c>
      <c r="D187" s="1495"/>
      <c r="E187" s="1495"/>
      <c r="F187" s="1495"/>
      <c r="G187" s="1496"/>
      <c r="H187" s="1497">
        <f>+COUNTIFS('5-Y UoF Plan'!$C$4:$C$198,"Commercial",'5-Y UoF Plan'!$N$4:$N$198,"Yes")</f>
        <v>0</v>
      </c>
      <c r="I187" s="1497"/>
      <c r="J187" s="1497"/>
      <c r="K187" s="1497"/>
      <c r="L187" s="542"/>
      <c r="M187" s="542"/>
      <c r="N187" s="542"/>
      <c r="O187" s="542"/>
      <c r="P187" s="542"/>
      <c r="Q187" s="542"/>
      <c r="R187" s="542"/>
      <c r="S187" s="542"/>
      <c r="T187" s="542"/>
      <c r="U187" s="542"/>
      <c r="V187" s="542"/>
      <c r="W187" s="542"/>
      <c r="X187" s="542"/>
      <c r="Y187" s="543"/>
      <c r="Z187" s="126"/>
      <c r="AA187" s="126"/>
      <c r="AB187" s="126"/>
      <c r="AC187" s="126"/>
      <c r="AD187" s="126"/>
      <c r="AE187" s="126"/>
      <c r="AF187" s="126"/>
      <c r="AG187"/>
      <c r="AO187" s="682"/>
      <c r="AP187" s="682"/>
      <c r="AQ187" s="682"/>
      <c r="AR187" s="682"/>
      <c r="AS187" s="682"/>
    </row>
    <row r="188" spans="1:45" s="137" customFormat="1" ht="14.25" customHeight="1" x14ac:dyDescent="0.25">
      <c r="A188" s="126"/>
      <c r="B188" s="242"/>
      <c r="C188" s="1494" t="s">
        <v>474</v>
      </c>
      <c r="D188" s="1495"/>
      <c r="E188" s="1495"/>
      <c r="F188" s="1495"/>
      <c r="G188" s="1496"/>
      <c r="H188" s="1497">
        <f>+COUNTIFS('5-Y UoF Plan'!$C$4:$C$198,"Commercial",'5-Y UoF Plan'!$Z$4:$Z$198,"Yes")</f>
        <v>0</v>
      </c>
      <c r="I188" s="1497"/>
      <c r="J188" s="1497"/>
      <c r="K188" s="1497"/>
      <c r="L188" s="542"/>
      <c r="M188" s="542"/>
      <c r="N188" s="542"/>
      <c r="O188" s="542"/>
      <c r="P188" s="542"/>
      <c r="Q188" s="542"/>
      <c r="R188" s="542"/>
      <c r="S188" s="542"/>
      <c r="T188" s="542"/>
      <c r="U188" s="542"/>
      <c r="V188" s="542"/>
      <c r="W188" s="542"/>
      <c r="X188" s="542"/>
      <c r="Y188" s="543"/>
      <c r="Z188" s="126"/>
      <c r="AA188" s="126"/>
      <c r="AB188" s="126"/>
      <c r="AC188" s="126"/>
      <c r="AD188" s="126"/>
      <c r="AE188" s="126"/>
      <c r="AF188" s="126"/>
      <c r="AG188"/>
      <c r="AO188" s="682"/>
      <c r="AP188" s="682"/>
      <c r="AQ188" s="682"/>
      <c r="AR188" s="682"/>
      <c r="AS188" s="682"/>
    </row>
    <row r="189" spans="1:45" ht="15" customHeight="1" x14ac:dyDescent="0.25">
      <c r="A189" s="126"/>
      <c r="B189" s="126"/>
      <c r="C189" s="1494" t="s">
        <v>475</v>
      </c>
      <c r="D189" s="1495"/>
      <c r="E189" s="1495"/>
      <c r="F189" s="1495"/>
      <c r="G189" s="1496"/>
      <c r="H189" s="1497">
        <f>+COUNTIFS('5-Y Extra Plan'!$C$5:$C$200,"Commercial")</f>
        <v>0</v>
      </c>
      <c r="I189" s="1497"/>
      <c r="J189" s="1497"/>
      <c r="K189" s="1497"/>
      <c r="L189" s="126"/>
      <c r="M189" s="126"/>
      <c r="N189" s="126"/>
      <c r="O189" s="126"/>
      <c r="P189" s="126"/>
      <c r="Q189" s="126"/>
      <c r="R189" s="126"/>
      <c r="S189" s="126"/>
      <c r="T189" s="126"/>
      <c r="U189" s="126"/>
      <c r="V189" s="126"/>
      <c r="W189" s="126"/>
      <c r="X189" s="126"/>
      <c r="Z189" s="126"/>
      <c r="AA189" s="126"/>
      <c r="AB189" s="126"/>
      <c r="AC189" s="126"/>
      <c r="AD189" s="126"/>
      <c r="AE189" s="126"/>
      <c r="AF189" s="126"/>
      <c r="AP189" s="682"/>
      <c r="AQ189" s="682"/>
      <c r="AR189" s="682"/>
    </row>
    <row r="190" spans="1:45" ht="15" customHeight="1" x14ac:dyDescent="0.25">
      <c r="A190" s="126"/>
      <c r="B190" s="126"/>
      <c r="C190" s="1489" t="s">
        <v>476</v>
      </c>
      <c r="D190" s="1490"/>
      <c r="E190" s="1490"/>
      <c r="F190" s="1490"/>
      <c r="G190" s="1491"/>
      <c r="H190" s="1492">
        <f>+SUM(H187:J189)</f>
        <v>0</v>
      </c>
      <c r="I190" s="1492"/>
      <c r="J190" s="1492"/>
      <c r="K190" s="1492"/>
      <c r="L190" s="126"/>
      <c r="M190" s="126"/>
      <c r="N190" s="126"/>
      <c r="O190" s="126"/>
      <c r="P190" s="126"/>
      <c r="Q190" s="126"/>
      <c r="R190" s="126"/>
      <c r="S190" s="126"/>
      <c r="T190" s="126"/>
      <c r="U190" s="126"/>
      <c r="V190" s="126"/>
      <c r="W190" s="126"/>
      <c r="X190" s="126"/>
      <c r="Z190" s="126"/>
      <c r="AA190" s="126"/>
      <c r="AB190" s="126"/>
      <c r="AC190" s="126"/>
      <c r="AD190" s="126"/>
      <c r="AE190" s="126"/>
      <c r="AF190" s="126"/>
    </row>
    <row r="191" spans="1:45" ht="15" customHeight="1" x14ac:dyDescent="0.25">
      <c r="A191" s="126"/>
      <c r="B191" s="126"/>
      <c r="C191" s="126"/>
      <c r="D191" s="126"/>
      <c r="E191" s="126"/>
      <c r="F191" s="126"/>
      <c r="G191" s="126"/>
      <c r="H191" s="104"/>
      <c r="I191" s="104"/>
      <c r="J191" s="104"/>
      <c r="K191" s="104"/>
      <c r="L191" s="104"/>
      <c r="M191" s="104"/>
      <c r="N191" s="104"/>
      <c r="O191" s="104"/>
      <c r="P191" s="104"/>
      <c r="Q191" s="104"/>
      <c r="R191" s="104"/>
      <c r="S191" s="104"/>
      <c r="T191" s="104"/>
      <c r="U191" s="104"/>
      <c r="V191" s="104"/>
      <c r="W191" s="104"/>
      <c r="X191" s="126"/>
      <c r="Z191" s="126"/>
      <c r="AA191" s="126"/>
      <c r="AB191" s="126"/>
      <c r="AC191" s="126"/>
      <c r="AD191" s="126"/>
      <c r="AE191" s="126"/>
      <c r="AF191" s="126"/>
    </row>
    <row r="192" spans="1:45" x14ac:dyDescent="0.25">
      <c r="A192" s="126"/>
      <c r="B192" s="126"/>
      <c r="C192" s="1493" t="s">
        <v>469</v>
      </c>
      <c r="D192" s="1493"/>
      <c r="E192" s="1493"/>
      <c r="F192" s="1493"/>
      <c r="G192" s="1493"/>
      <c r="H192" s="1493"/>
      <c r="I192" s="1493"/>
      <c r="J192" s="1493"/>
      <c r="K192" s="1493"/>
      <c r="L192" s="1493"/>
      <c r="M192" s="1493"/>
      <c r="N192" s="1493"/>
      <c r="O192" s="1493"/>
      <c r="P192" s="1493"/>
      <c r="Q192" s="1493"/>
      <c r="R192" s="1493"/>
      <c r="S192" s="1493"/>
      <c r="T192" s="1493"/>
      <c r="U192" s="1493"/>
      <c r="V192" s="1493"/>
      <c r="W192" s="1493"/>
      <c r="X192" s="126"/>
      <c r="Z192" s="126"/>
      <c r="AA192" s="126"/>
      <c r="AB192" s="126"/>
      <c r="AC192" s="126"/>
      <c r="AD192" s="126"/>
      <c r="AE192" s="126"/>
      <c r="AF192" s="126"/>
    </row>
    <row r="193" spans="1:48" x14ac:dyDescent="0.25">
      <c r="A193" s="126"/>
      <c r="B193" s="126"/>
      <c r="C193" s="1493"/>
      <c r="D193" s="1493"/>
      <c r="E193" s="1493"/>
      <c r="F193" s="1493"/>
      <c r="G193" s="1493"/>
      <c r="H193" s="1493"/>
      <c r="I193" s="1493"/>
      <c r="J193" s="1493"/>
      <c r="K193" s="1493"/>
      <c r="L193" s="1493"/>
      <c r="M193" s="1493"/>
      <c r="N193" s="1493"/>
      <c r="O193" s="1493"/>
      <c r="P193" s="1493"/>
      <c r="Q193" s="1493"/>
      <c r="R193" s="1493"/>
      <c r="S193" s="1493"/>
      <c r="T193" s="1493"/>
      <c r="U193" s="1493"/>
      <c r="V193" s="1493"/>
      <c r="W193" s="1493"/>
      <c r="X193" s="126"/>
      <c r="Z193" s="126"/>
      <c r="AA193" s="126"/>
      <c r="AB193" s="126"/>
      <c r="AC193" s="126"/>
      <c r="AD193" s="126"/>
      <c r="AE193" s="126"/>
      <c r="AF193" s="126"/>
    </row>
    <row r="194" spans="1:48" ht="15" customHeight="1" x14ac:dyDescent="0.25">
      <c r="A194" s="126"/>
      <c r="B194" s="126"/>
      <c r="C194" s="126"/>
      <c r="D194" s="126"/>
      <c r="E194" s="126"/>
      <c r="F194" s="126"/>
      <c r="G194" s="126"/>
      <c r="H194" s="126"/>
      <c r="I194" s="126"/>
      <c r="J194" s="126"/>
      <c r="K194" s="126"/>
      <c r="L194" s="126"/>
      <c r="M194" s="126"/>
      <c r="N194" s="126"/>
      <c r="O194" s="126"/>
      <c r="P194" s="126"/>
      <c r="Q194" s="126"/>
      <c r="R194" s="126"/>
      <c r="S194" s="126"/>
      <c r="T194" s="126"/>
      <c r="U194" s="126"/>
      <c r="V194" s="126"/>
      <c r="W194" s="126"/>
      <c r="X194" s="126"/>
      <c r="Z194" s="126"/>
      <c r="AA194" s="126"/>
      <c r="AB194" s="126"/>
      <c r="AC194" s="126"/>
      <c r="AD194" s="126"/>
      <c r="AE194" s="126"/>
      <c r="AF194" s="126"/>
    </row>
    <row r="195" spans="1:48" ht="16.5" x14ac:dyDescent="0.25">
      <c r="A195" s="126"/>
      <c r="B195" s="528"/>
      <c r="C195" s="483" t="s">
        <v>478</v>
      </c>
      <c r="D195" s="126"/>
      <c r="E195" s="126"/>
      <c r="F195" s="126"/>
      <c r="G195" s="126"/>
      <c r="H195" s="126"/>
      <c r="I195" s="126"/>
      <c r="J195" s="126"/>
      <c r="K195" s="126"/>
      <c r="L195" s="126"/>
      <c r="M195" s="126"/>
      <c r="N195" s="126"/>
      <c r="O195" s="126"/>
      <c r="P195" s="126"/>
      <c r="Q195" s="126"/>
      <c r="R195" s="126"/>
      <c r="S195" s="126"/>
      <c r="T195" s="126"/>
      <c r="U195" s="126"/>
      <c r="V195" s="126"/>
      <c r="W195" s="126"/>
      <c r="X195" s="126"/>
      <c r="Z195" s="126"/>
      <c r="AA195" s="126"/>
      <c r="AB195" s="126"/>
      <c r="AC195" s="126"/>
      <c r="AD195" s="126"/>
      <c r="AE195" s="126"/>
      <c r="AF195" s="126"/>
    </row>
    <row r="196" spans="1:48" ht="6.75" customHeight="1" x14ac:dyDescent="0.25">
      <c r="A196" s="126"/>
      <c r="B196" s="126"/>
      <c r="C196" s="126"/>
      <c r="D196" s="126"/>
      <c r="E196" s="126"/>
      <c r="F196" s="126"/>
      <c r="G196" s="126"/>
      <c r="H196" s="126"/>
      <c r="I196" s="126"/>
      <c r="J196" s="126"/>
      <c r="K196" s="126"/>
      <c r="L196" s="126"/>
      <c r="M196" s="126"/>
      <c r="N196" s="126"/>
      <c r="O196" s="126"/>
      <c r="P196" s="126"/>
      <c r="Q196" s="126"/>
      <c r="R196" s="126"/>
      <c r="S196" s="126"/>
      <c r="T196" s="126"/>
      <c r="U196" s="126"/>
      <c r="V196" s="126"/>
      <c r="W196" s="126"/>
      <c r="X196" s="126"/>
      <c r="Z196" s="126"/>
      <c r="AA196" s="126"/>
      <c r="AB196" s="126"/>
      <c r="AC196" s="126"/>
      <c r="AD196" s="126"/>
      <c r="AE196" s="126"/>
      <c r="AF196" s="126"/>
    </row>
    <row r="197" spans="1:48" ht="16.5" x14ac:dyDescent="0.25">
      <c r="A197" s="126"/>
      <c r="B197" s="483"/>
      <c r="C197" s="529"/>
      <c r="D197" s="530" t="s">
        <v>463</v>
      </c>
      <c r="E197" s="126"/>
      <c r="F197" s="126"/>
      <c r="G197" s="126"/>
      <c r="H197" s="126"/>
      <c r="I197" s="126"/>
      <c r="J197" s="126"/>
      <c r="K197" s="126"/>
      <c r="L197" s="126"/>
      <c r="M197" s="126"/>
      <c r="N197" s="531"/>
      <c r="O197" s="530" t="s">
        <v>471</v>
      </c>
      <c r="P197" s="126"/>
      <c r="Q197" s="126"/>
      <c r="R197" s="126"/>
      <c r="S197" s="126"/>
      <c r="T197" s="126"/>
      <c r="U197" s="126"/>
      <c r="V197" s="126"/>
      <c r="W197" s="136"/>
      <c r="X197" s="136"/>
      <c r="Z197" s="126"/>
      <c r="AA197" s="126"/>
      <c r="AB197" s="126"/>
      <c r="AC197" s="126"/>
      <c r="AD197" s="126"/>
      <c r="AE197" s="126"/>
      <c r="AF197" s="126"/>
    </row>
    <row r="198" spans="1:48" x14ac:dyDescent="0.25">
      <c r="A198" s="126"/>
      <c r="B198" s="126"/>
      <c r="C198" s="126"/>
      <c r="D198" s="126"/>
      <c r="E198" s="126"/>
      <c r="F198" s="126"/>
      <c r="G198" s="126"/>
      <c r="H198" s="126"/>
      <c r="I198" s="126"/>
      <c r="J198" s="126"/>
      <c r="K198" s="126"/>
      <c r="L198" s="126"/>
      <c r="M198" s="126"/>
      <c r="N198" s="126"/>
      <c r="O198" s="126"/>
      <c r="P198" s="126"/>
      <c r="Q198" s="126"/>
      <c r="R198" s="126"/>
      <c r="S198" s="126"/>
      <c r="T198" s="126"/>
      <c r="U198" s="126"/>
      <c r="V198" s="126"/>
      <c r="W198" s="126"/>
      <c r="X198" s="126"/>
      <c r="Z198" s="126"/>
      <c r="AA198" s="126"/>
      <c r="AB198" s="126"/>
      <c r="AC198" s="126"/>
      <c r="AD198" s="126"/>
      <c r="AE198" s="126"/>
      <c r="AF198" s="126"/>
    </row>
    <row r="199" spans="1:48" x14ac:dyDescent="0.25">
      <c r="A199" s="126"/>
      <c r="B199" s="126"/>
      <c r="C199" s="126"/>
      <c r="D199" s="126"/>
      <c r="E199" s="126"/>
      <c r="F199" s="126"/>
      <c r="G199" s="126"/>
      <c r="H199" s="126"/>
      <c r="I199" s="126"/>
      <c r="J199" s="126"/>
      <c r="K199" s="126"/>
      <c r="L199" s="126"/>
      <c r="M199" s="126"/>
      <c r="N199" s="126"/>
      <c r="O199" s="126"/>
      <c r="P199" s="126"/>
      <c r="Q199" s="126"/>
      <c r="R199" s="126"/>
      <c r="S199" s="126"/>
      <c r="T199" s="126"/>
      <c r="U199" s="126"/>
      <c r="V199" s="126"/>
      <c r="W199" s="126"/>
      <c r="X199" s="126"/>
      <c r="Z199" s="126"/>
      <c r="AA199" s="126"/>
      <c r="AB199" s="126"/>
      <c r="AC199" s="126"/>
      <c r="AD199" s="126"/>
      <c r="AE199" s="126"/>
      <c r="AF199" s="126"/>
    </row>
    <row r="200" spans="1:48" x14ac:dyDescent="0.25">
      <c r="A200" s="126"/>
      <c r="B200" s="126"/>
      <c r="C200" s="126"/>
      <c r="D200" s="126"/>
      <c r="E200" s="126"/>
      <c r="F200" s="126"/>
      <c r="G200" s="126"/>
      <c r="H200" s="126"/>
      <c r="I200" s="126"/>
      <c r="J200" s="126"/>
      <c r="K200" s="126"/>
      <c r="L200" s="126"/>
      <c r="M200" s="126"/>
      <c r="N200" s="126"/>
      <c r="O200" s="126"/>
      <c r="P200" s="126"/>
      <c r="Q200" s="126"/>
      <c r="R200" s="126"/>
      <c r="S200" s="126"/>
      <c r="T200" s="126"/>
      <c r="U200" s="126"/>
      <c r="V200" s="126"/>
      <c r="W200" s="126"/>
      <c r="X200" s="126"/>
      <c r="Z200" s="126"/>
      <c r="AA200" s="126"/>
      <c r="AB200" s="126"/>
      <c r="AC200" s="126"/>
      <c r="AD200" s="126"/>
      <c r="AE200" s="126"/>
      <c r="AF200" s="126"/>
      <c r="AP200" s="182" t="s">
        <v>276</v>
      </c>
      <c r="AU200" t="s">
        <v>141</v>
      </c>
      <c r="AV200" t="s">
        <v>219</v>
      </c>
    </row>
    <row r="201" spans="1:48" x14ac:dyDescent="0.25">
      <c r="A201" s="126"/>
      <c r="B201" s="126"/>
      <c r="C201" s="126"/>
      <c r="D201" s="126"/>
      <c r="E201" s="126"/>
      <c r="F201" s="126"/>
      <c r="G201" s="126"/>
      <c r="H201" s="126"/>
      <c r="I201" s="126"/>
      <c r="J201" s="126"/>
      <c r="K201" s="126"/>
      <c r="L201" s="126"/>
      <c r="M201" s="126"/>
      <c r="N201" s="126"/>
      <c r="O201" s="126"/>
      <c r="P201" s="126"/>
      <c r="Q201" s="126"/>
      <c r="R201" s="126"/>
      <c r="S201" s="126"/>
      <c r="T201" s="126"/>
      <c r="U201" s="126"/>
      <c r="V201" s="126"/>
      <c r="W201" s="126"/>
      <c r="X201" s="126"/>
      <c r="Z201" s="126"/>
      <c r="AA201" s="126"/>
      <c r="AB201" s="126"/>
      <c r="AC201" s="126"/>
      <c r="AD201" s="126"/>
      <c r="AE201" s="126"/>
      <c r="AF201" s="126"/>
      <c r="AQ201" s="182" t="s">
        <v>141</v>
      </c>
      <c r="AR201" s="182" t="s">
        <v>142</v>
      </c>
      <c r="AT201" t="e">
        <f>+Inputs!C156</f>
        <v>#REF!</v>
      </c>
      <c r="AU201" t="e">
        <f>+Inputs!D156</f>
        <v>#REF!</v>
      </c>
      <c r="AV201" t="e">
        <f>+Inputs!E156</f>
        <v>#REF!</v>
      </c>
    </row>
    <row r="202" spans="1:48" x14ac:dyDescent="0.25">
      <c r="A202" s="126"/>
      <c r="B202" s="126"/>
      <c r="C202" s="126"/>
      <c r="D202" s="126"/>
      <c r="E202" s="126"/>
      <c r="F202" s="126"/>
      <c r="G202" s="126"/>
      <c r="H202" s="126"/>
      <c r="I202" s="126"/>
      <c r="J202" s="126"/>
      <c r="K202" s="126"/>
      <c r="L202" s="126"/>
      <c r="M202" s="126"/>
      <c r="N202" s="126"/>
      <c r="O202" s="126"/>
      <c r="P202" s="126"/>
      <c r="Q202" s="126"/>
      <c r="R202" s="126"/>
      <c r="S202" s="126"/>
      <c r="T202" s="126"/>
      <c r="U202" s="126"/>
      <c r="V202" s="126"/>
      <c r="W202" s="126"/>
      <c r="X202" s="126"/>
      <c r="Z202" s="126"/>
      <c r="AA202" s="126"/>
      <c r="AB202" s="126"/>
      <c r="AC202" s="126"/>
      <c r="AD202" s="126"/>
      <c r="AE202" s="126"/>
      <c r="AF202" s="126"/>
      <c r="AP202" s="182" t="e">
        <f>+Inputs!C163</f>
        <v>#REF!</v>
      </c>
      <c r="AQ202" s="683" t="e">
        <f>+Inputs!D163</f>
        <v>#REF!</v>
      </c>
      <c r="AR202" s="683" t="e">
        <f>+Inputs!E163</f>
        <v>#REF!</v>
      </c>
      <c r="AT202" t="e">
        <f>+Inputs!C157</f>
        <v>#REF!</v>
      </c>
      <c r="AU202" t="e">
        <f>+Inputs!D157</f>
        <v>#REF!</v>
      </c>
      <c r="AV202" t="e">
        <f>+Inputs!E157</f>
        <v>#REF!</v>
      </c>
    </row>
    <row r="203" spans="1:48" x14ac:dyDescent="0.25">
      <c r="A203" s="126"/>
      <c r="B203" s="126"/>
      <c r="C203" s="126"/>
      <c r="D203" s="126"/>
      <c r="E203" s="126"/>
      <c r="F203" s="126"/>
      <c r="G203" s="126"/>
      <c r="H203" s="126"/>
      <c r="I203" s="126"/>
      <c r="J203" s="126"/>
      <c r="K203" s="126"/>
      <c r="L203" s="126"/>
      <c r="M203" s="126"/>
      <c r="N203" s="126"/>
      <c r="O203" s="126"/>
      <c r="P203" s="126"/>
      <c r="Q203" s="126"/>
      <c r="R203" s="126"/>
      <c r="S203" s="126"/>
      <c r="T203" s="126"/>
      <c r="U203" s="126"/>
      <c r="V203" s="126"/>
      <c r="W203" s="126"/>
      <c r="X203" s="126"/>
      <c r="Z203" s="126"/>
      <c r="AA203" s="126"/>
      <c r="AB203" s="126"/>
      <c r="AC203" s="126"/>
      <c r="AD203" s="126"/>
      <c r="AE203" s="126"/>
      <c r="AF203" s="126"/>
      <c r="AP203" s="182" t="e">
        <f>+Inputs!C164</f>
        <v>#REF!</v>
      </c>
      <c r="AQ203" s="683" t="e">
        <f>+Inputs!D164</f>
        <v>#REF!</v>
      </c>
      <c r="AR203" s="683" t="e">
        <f>+Inputs!E164</f>
        <v>#REF!</v>
      </c>
      <c r="AT203" t="e">
        <f>+Inputs!C158</f>
        <v>#REF!</v>
      </c>
      <c r="AU203" t="e">
        <f>+Inputs!D158</f>
        <v>#REF!</v>
      </c>
      <c r="AV203" t="e">
        <f>+Inputs!E158</f>
        <v>#REF!</v>
      </c>
    </row>
    <row r="204" spans="1:48" x14ac:dyDescent="0.25">
      <c r="A204" s="126"/>
      <c r="B204" s="126"/>
      <c r="C204" s="126"/>
      <c r="D204" s="126"/>
      <c r="E204" s="126"/>
      <c r="F204" s="126"/>
      <c r="G204" s="126"/>
      <c r="H204" s="126"/>
      <c r="I204" s="126"/>
      <c r="J204" s="126"/>
      <c r="K204" s="126"/>
      <c r="L204" s="126"/>
      <c r="M204" s="126"/>
      <c r="N204" s="126"/>
      <c r="O204" s="126"/>
      <c r="P204" s="126"/>
      <c r="Q204" s="126"/>
      <c r="R204" s="126"/>
      <c r="S204" s="126"/>
      <c r="T204" s="126"/>
      <c r="U204" s="126"/>
      <c r="V204" s="126"/>
      <c r="W204" s="126"/>
      <c r="X204" s="126"/>
      <c r="Z204" s="126"/>
      <c r="AA204" s="126"/>
      <c r="AB204" s="126"/>
      <c r="AC204" s="126"/>
      <c r="AD204" s="126"/>
      <c r="AE204" s="126"/>
      <c r="AF204" s="126"/>
      <c r="AP204" s="182" t="e">
        <f>+Inputs!C165</f>
        <v>#REF!</v>
      </c>
      <c r="AQ204" s="683" t="e">
        <f>+Inputs!D165</f>
        <v>#REF!</v>
      </c>
      <c r="AR204" s="683" t="e">
        <f>+Inputs!E165</f>
        <v>#REF!</v>
      </c>
      <c r="AT204" t="e">
        <f>+Inputs!C159</f>
        <v>#REF!</v>
      </c>
      <c r="AU204" t="e">
        <f>+Inputs!D159</f>
        <v>#REF!</v>
      </c>
      <c r="AV204" t="e">
        <f>+Inputs!E159</f>
        <v>#REF!</v>
      </c>
    </row>
    <row r="205" spans="1:48" x14ac:dyDescent="0.25">
      <c r="A205" s="126"/>
      <c r="B205" s="126"/>
      <c r="C205" s="126"/>
      <c r="D205" s="126"/>
      <c r="E205" s="126"/>
      <c r="F205" s="126"/>
      <c r="G205" s="126"/>
      <c r="H205" s="126"/>
      <c r="I205" s="126"/>
      <c r="J205" s="126"/>
      <c r="K205" s="126"/>
      <c r="L205" s="126"/>
      <c r="M205" s="126"/>
      <c r="N205" s="126"/>
      <c r="O205" s="126"/>
      <c r="P205" s="126"/>
      <c r="Q205" s="126"/>
      <c r="R205" s="126"/>
      <c r="S205" s="126"/>
      <c r="T205" s="126"/>
      <c r="U205" s="126"/>
      <c r="V205" s="126"/>
      <c r="W205" s="126"/>
      <c r="X205" s="126"/>
      <c r="Z205" s="126"/>
      <c r="AA205" s="126"/>
      <c r="AB205" s="126"/>
      <c r="AC205" s="126"/>
      <c r="AD205" s="126"/>
      <c r="AE205" s="126"/>
      <c r="AF205" s="126"/>
      <c r="AP205" s="182" t="e">
        <f>+Inputs!C166</f>
        <v>#REF!</v>
      </c>
      <c r="AQ205" s="683" t="e">
        <f>+Inputs!D166</f>
        <v>#REF!</v>
      </c>
      <c r="AR205" s="683" t="e">
        <f>+Inputs!E166</f>
        <v>#REF!</v>
      </c>
      <c r="AT205" t="e">
        <f>+Inputs!C160</f>
        <v>#REF!</v>
      </c>
      <c r="AU205" t="e">
        <f>+Inputs!D160</f>
        <v>#REF!</v>
      </c>
      <c r="AV205" t="e">
        <f>+Inputs!E160</f>
        <v>#REF!</v>
      </c>
    </row>
    <row r="206" spans="1:48" x14ac:dyDescent="0.25">
      <c r="A206" s="126"/>
      <c r="B206" s="126"/>
      <c r="C206" s="126"/>
      <c r="D206" s="126"/>
      <c r="E206" s="126"/>
      <c r="F206" s="126"/>
      <c r="G206" s="126"/>
      <c r="H206" s="126"/>
      <c r="I206" s="126"/>
      <c r="J206" s="126"/>
      <c r="K206" s="126"/>
      <c r="L206" s="126"/>
      <c r="M206" s="126"/>
      <c r="N206" s="126"/>
      <c r="O206" s="126"/>
      <c r="P206" s="126"/>
      <c r="Q206" s="126"/>
      <c r="R206" s="126"/>
      <c r="S206" s="126"/>
      <c r="T206" s="126"/>
      <c r="U206" s="126"/>
      <c r="V206" s="126"/>
      <c r="W206" s="126"/>
      <c r="X206" s="126"/>
      <c r="Z206" s="126"/>
      <c r="AA206" s="126"/>
      <c r="AB206" s="126"/>
      <c r="AC206" s="126"/>
      <c r="AD206" s="126"/>
      <c r="AE206" s="126"/>
      <c r="AF206" s="126"/>
      <c r="AT206" t="e">
        <f>+Inputs!C161</f>
        <v>#REF!</v>
      </c>
      <c r="AU206" t="e">
        <f>+Inputs!D161</f>
        <v>#REF!</v>
      </c>
      <c r="AV206" t="e">
        <f>+Inputs!E161</f>
        <v>#REF!</v>
      </c>
    </row>
    <row r="207" spans="1:48" ht="12" customHeight="1" x14ac:dyDescent="0.25">
      <c r="A207" s="126"/>
      <c r="B207" s="126"/>
      <c r="C207" s="126"/>
      <c r="D207" s="126"/>
      <c r="E207" s="126"/>
      <c r="F207" s="126"/>
      <c r="G207" s="126"/>
      <c r="H207" s="126"/>
      <c r="I207" s="126"/>
      <c r="J207" s="126"/>
      <c r="K207" s="126"/>
      <c r="L207" s="126"/>
      <c r="M207" s="126"/>
      <c r="N207" s="126"/>
      <c r="O207" s="126"/>
      <c r="P207" s="126"/>
      <c r="Q207" s="126"/>
      <c r="R207" s="126"/>
      <c r="S207" s="126"/>
      <c r="T207" s="126"/>
      <c r="U207" s="126"/>
      <c r="V207" s="126"/>
      <c r="W207" s="126"/>
      <c r="X207" s="126"/>
      <c r="Z207" s="126"/>
      <c r="AA207" s="126"/>
      <c r="AB207" s="126"/>
      <c r="AC207" s="126"/>
      <c r="AD207" s="126"/>
      <c r="AE207" s="126"/>
      <c r="AF207" s="126"/>
      <c r="AT207" t="e">
        <f>+Inputs!C162</f>
        <v>#REF!</v>
      </c>
      <c r="AU207" t="e">
        <f>+Inputs!D162</f>
        <v>#REF!</v>
      </c>
      <c r="AV207" t="e">
        <f>+Inputs!E162</f>
        <v>#REF!</v>
      </c>
    </row>
    <row r="208" spans="1:48" s="520" customFormat="1" x14ac:dyDescent="0.25">
      <c r="A208" s="126"/>
      <c r="B208" s="486"/>
      <c r="D208" s="532"/>
      <c r="E208" s="520" t="s">
        <v>144</v>
      </c>
      <c r="H208" s="533"/>
      <c r="I208" s="520" t="s">
        <v>145</v>
      </c>
      <c r="J208" s="486"/>
      <c r="K208" s="486"/>
      <c r="L208" s="486"/>
      <c r="M208" s="486"/>
      <c r="N208" s="486"/>
      <c r="O208" s="532"/>
      <c r="P208" s="486" t="s">
        <v>144</v>
      </c>
      <c r="Q208" s="486"/>
      <c r="R208" s="486"/>
      <c r="S208" s="486"/>
      <c r="T208" s="534"/>
      <c r="U208" s="486" t="s">
        <v>145</v>
      </c>
      <c r="V208" s="486"/>
      <c r="W208" s="486"/>
      <c r="X208" s="486"/>
      <c r="Y208" s="519"/>
      <c r="Z208" s="486"/>
      <c r="AA208" s="486"/>
      <c r="AB208" s="486"/>
      <c r="AC208" s="486"/>
      <c r="AD208" s="486"/>
      <c r="AE208" s="486"/>
      <c r="AF208" s="486"/>
      <c r="AO208" s="681"/>
      <c r="AP208" s="182"/>
      <c r="AQ208" s="182"/>
      <c r="AR208" s="182"/>
      <c r="AS208" s="681"/>
    </row>
    <row r="209" spans="1:45" ht="6.75" customHeight="1" x14ac:dyDescent="0.25">
      <c r="A209" s="126"/>
      <c r="B209" s="126"/>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Z209" s="126"/>
      <c r="AA209" s="126"/>
      <c r="AB209" s="126"/>
      <c r="AC209" s="126"/>
      <c r="AD209" s="126"/>
      <c r="AE209" s="126"/>
      <c r="AF209" s="126"/>
      <c r="AP209" s="681"/>
      <c r="AQ209" s="681"/>
      <c r="AR209" s="681"/>
    </row>
    <row r="210" spans="1:45" ht="16.5" x14ac:dyDescent="0.25">
      <c r="A210" s="126"/>
      <c r="B210" s="483"/>
      <c r="C210" s="535"/>
      <c r="D210" s="536" t="s">
        <v>340</v>
      </c>
      <c r="E210" s="537"/>
      <c r="F210" s="537"/>
      <c r="G210" s="537"/>
      <c r="H210" s="537"/>
      <c r="I210" s="537"/>
      <c r="J210" s="509"/>
      <c r="K210" s="509"/>
      <c r="L210" s="509"/>
      <c r="M210" s="510"/>
      <c r="N210" s="1501" t="s">
        <v>144</v>
      </c>
      <c r="O210" s="1502"/>
      <c r="P210" s="1502"/>
      <c r="Q210" s="1502"/>
      <c r="R210" s="1502"/>
      <c r="S210" s="1503"/>
      <c r="T210" s="1501" t="s">
        <v>145</v>
      </c>
      <c r="U210" s="1502"/>
      <c r="V210" s="1502"/>
      <c r="W210" s="1502"/>
      <c r="X210" s="1503"/>
      <c r="Z210" s="126"/>
      <c r="AA210" s="126"/>
      <c r="AB210" s="126"/>
      <c r="AC210" s="126"/>
      <c r="AD210" s="126"/>
      <c r="AE210" s="126"/>
      <c r="AF210" s="126"/>
    </row>
    <row r="211" spans="1:45" ht="15" customHeight="1" x14ac:dyDescent="0.25">
      <c r="A211" s="126"/>
      <c r="B211" s="126"/>
      <c r="C211" s="1504" t="e">
        <f>'UoF Goals'!C61</f>
        <v>#REF!</v>
      </c>
      <c r="D211" s="1505"/>
      <c r="E211" s="1505"/>
      <c r="F211" s="1505"/>
      <c r="G211" s="1505"/>
      <c r="H211" s="1505"/>
      <c r="I211" s="1505"/>
      <c r="J211" s="1505"/>
      <c r="K211" s="1505"/>
      <c r="L211" s="1505"/>
      <c r="M211" s="1506"/>
      <c r="N211" s="1507" t="e">
        <f>'UoF Goals'!D61</f>
        <v>#REF!</v>
      </c>
      <c r="O211" s="1508"/>
      <c r="P211" s="1508"/>
      <c r="Q211" s="1508"/>
      <c r="R211" s="1508"/>
      <c r="S211" s="1509"/>
      <c r="T211" s="1507" t="str">
        <f>IF('UoF Goals'!G61="","TBD",'UoF Goals'!G61)</f>
        <v>TBD</v>
      </c>
      <c r="U211" s="1508"/>
      <c r="V211" s="1508"/>
      <c r="W211" s="1508"/>
      <c r="X211" s="1509"/>
      <c r="Z211" s="126"/>
      <c r="AA211" s="126"/>
      <c r="AB211" s="126"/>
      <c r="AC211" s="126"/>
      <c r="AD211" s="126"/>
      <c r="AE211" s="126"/>
      <c r="AF211" s="126"/>
    </row>
    <row r="212" spans="1:45" ht="6.75" customHeight="1" x14ac:dyDescent="0.25">
      <c r="A212" s="126"/>
      <c r="B212" s="126"/>
      <c r="C212" s="126"/>
      <c r="D212" s="126"/>
      <c r="E212" s="126"/>
      <c r="F212" s="126"/>
      <c r="G212" s="126"/>
      <c r="H212" s="126"/>
      <c r="I212" s="126"/>
      <c r="J212" s="126"/>
      <c r="K212" s="126"/>
      <c r="L212" s="126"/>
      <c r="M212" s="126"/>
      <c r="N212" s="126"/>
      <c r="O212" s="126"/>
      <c r="P212" s="126"/>
      <c r="Q212" s="126"/>
      <c r="R212" s="126"/>
      <c r="S212" s="126"/>
      <c r="T212" s="126"/>
      <c r="U212" s="126"/>
      <c r="V212" s="126"/>
      <c r="W212" s="126"/>
      <c r="X212" s="126"/>
      <c r="Z212" s="126"/>
      <c r="AA212" s="126"/>
      <c r="AB212" s="126"/>
      <c r="AC212" s="126"/>
      <c r="AD212" s="126"/>
      <c r="AE212" s="126"/>
      <c r="AF212" s="126"/>
    </row>
    <row r="213" spans="1:45" ht="6.75" customHeight="1" x14ac:dyDescent="0.25">
      <c r="A213" s="126"/>
      <c r="B213" s="126"/>
      <c r="C213" s="126"/>
      <c r="D213" s="126"/>
      <c r="E213" s="126"/>
      <c r="F213" s="126"/>
      <c r="G213" s="126"/>
      <c r="H213" s="126"/>
      <c r="I213" s="126"/>
      <c r="J213" s="126"/>
      <c r="K213" s="126"/>
      <c r="L213" s="126"/>
      <c r="M213" s="126"/>
      <c r="N213" s="126"/>
      <c r="O213" s="126"/>
      <c r="P213" s="126"/>
      <c r="Q213" s="126"/>
      <c r="R213" s="126"/>
      <c r="S213" s="126"/>
      <c r="T213" s="126"/>
      <c r="U213" s="126"/>
      <c r="V213" s="126"/>
      <c r="W213" s="126"/>
      <c r="X213" s="126"/>
      <c r="Z213" s="126"/>
      <c r="AA213" s="126"/>
      <c r="AB213" s="126"/>
      <c r="AC213" s="126"/>
      <c r="AD213" s="126"/>
      <c r="AE213" s="126"/>
      <c r="AF213" s="126"/>
    </row>
    <row r="214" spans="1:45" s="137" customFormat="1" ht="14.25" customHeight="1" x14ac:dyDescent="0.25">
      <c r="A214" s="126"/>
      <c r="B214" s="242"/>
      <c r="C214" s="1498" t="s">
        <v>389</v>
      </c>
      <c r="D214" s="1498"/>
      <c r="E214" s="1498"/>
      <c r="F214" s="1498"/>
      <c r="G214" s="1499"/>
      <c r="H214" s="1500" t="s">
        <v>472</v>
      </c>
      <c r="I214" s="1500"/>
      <c r="J214" s="1500"/>
      <c r="K214" s="1500"/>
      <c r="L214" s="542"/>
      <c r="M214" s="542"/>
      <c r="N214" s="542"/>
      <c r="O214" s="542"/>
      <c r="P214" s="542"/>
      <c r="Q214" s="542"/>
      <c r="R214" s="542"/>
      <c r="S214" s="542"/>
      <c r="T214" s="542"/>
      <c r="U214" s="542"/>
      <c r="V214" s="542"/>
      <c r="W214" s="542"/>
      <c r="X214" s="542"/>
      <c r="Y214" s="543"/>
      <c r="Z214" s="126"/>
      <c r="AA214" s="126"/>
      <c r="AB214" s="126"/>
      <c r="AC214" s="126"/>
      <c r="AD214" s="126"/>
      <c r="AE214" s="126"/>
      <c r="AF214" s="126"/>
      <c r="AJ214"/>
      <c r="AK214"/>
      <c r="AO214" s="682"/>
      <c r="AP214" s="182"/>
      <c r="AQ214" s="182"/>
      <c r="AR214" s="182"/>
      <c r="AS214" s="682"/>
    </row>
    <row r="215" spans="1:45" s="137" customFormat="1" ht="14.25" customHeight="1" x14ac:dyDescent="0.25">
      <c r="A215" s="126"/>
      <c r="B215" s="242"/>
      <c r="C215" s="1494" t="s">
        <v>473</v>
      </c>
      <c r="D215" s="1495"/>
      <c r="E215" s="1495"/>
      <c r="F215" s="1495"/>
      <c r="G215" s="1496"/>
      <c r="H215" s="1497">
        <f>+COUNTIFS('5-Y UoF Plan'!$C$4:$C$198,"Operations",'5-Y UoF Plan'!$N$4:$N$198,"Yes")</f>
        <v>0</v>
      </c>
      <c r="I215" s="1497"/>
      <c r="J215" s="1497"/>
      <c r="K215" s="1497"/>
      <c r="L215" s="542"/>
      <c r="M215" s="542"/>
      <c r="N215" s="542"/>
      <c r="O215" s="542"/>
      <c r="P215" s="542"/>
      <c r="Q215" s="542"/>
      <c r="R215" s="542"/>
      <c r="S215" s="542"/>
      <c r="T215" s="542"/>
      <c r="U215" s="542"/>
      <c r="V215" s="542"/>
      <c r="W215" s="542"/>
      <c r="X215" s="542"/>
      <c r="Y215" s="543"/>
      <c r="Z215" s="126"/>
      <c r="AA215" s="126"/>
      <c r="AB215" s="126"/>
      <c r="AC215" s="126"/>
      <c r="AD215" s="126"/>
      <c r="AE215" s="126"/>
      <c r="AF215" s="126"/>
      <c r="AJ215"/>
      <c r="AK215"/>
      <c r="AO215" s="682"/>
      <c r="AP215" s="682"/>
      <c r="AQ215" s="682"/>
      <c r="AR215" s="682"/>
      <c r="AS215" s="682"/>
    </row>
    <row r="216" spans="1:45" s="137" customFormat="1" ht="14.25" customHeight="1" x14ac:dyDescent="0.25">
      <c r="A216" s="126"/>
      <c r="B216" s="242"/>
      <c r="C216" s="1494" t="s">
        <v>474</v>
      </c>
      <c r="D216" s="1495"/>
      <c r="E216" s="1495"/>
      <c r="F216" s="1495"/>
      <c r="G216" s="1496"/>
      <c r="H216" s="1497">
        <f>+COUNTIFS('5-Y UoF Plan'!$C$4:$C$198,"Operations",'5-Y UoF Plan'!$Z$4:$Z$198,"Yes")</f>
        <v>0</v>
      </c>
      <c r="I216" s="1497"/>
      <c r="J216" s="1497"/>
      <c r="K216" s="1497"/>
      <c r="L216" s="542"/>
      <c r="M216" s="542"/>
      <c r="N216" s="542"/>
      <c r="O216" s="542"/>
      <c r="P216" s="542"/>
      <c r="Q216" s="542"/>
      <c r="R216" s="542"/>
      <c r="S216" s="542"/>
      <c r="T216" s="542"/>
      <c r="U216" s="542"/>
      <c r="V216" s="542"/>
      <c r="W216" s="542"/>
      <c r="X216" s="542"/>
      <c r="Y216" s="543"/>
      <c r="Z216" s="126"/>
      <c r="AA216" s="126"/>
      <c r="AB216" s="126"/>
      <c r="AC216" s="126"/>
      <c r="AD216" s="126"/>
      <c r="AE216" s="126"/>
      <c r="AF216" s="126"/>
      <c r="AJ216"/>
      <c r="AK216"/>
      <c r="AO216" s="682"/>
      <c r="AP216" s="682"/>
      <c r="AQ216" s="682"/>
      <c r="AR216" s="682"/>
      <c r="AS216" s="682"/>
    </row>
    <row r="217" spans="1:45" ht="15" customHeight="1" x14ac:dyDescent="0.25">
      <c r="A217" s="126"/>
      <c r="B217" s="126"/>
      <c r="C217" s="1494" t="s">
        <v>475</v>
      </c>
      <c r="D217" s="1495"/>
      <c r="E217" s="1495"/>
      <c r="F217" s="1495"/>
      <c r="G217" s="1496"/>
      <c r="H217" s="1497">
        <f>+COUNTIFS('5-Y Extra Plan'!$C$5:$C$200,"Operations")</f>
        <v>0</v>
      </c>
      <c r="I217" s="1497"/>
      <c r="J217" s="1497"/>
      <c r="K217" s="1497"/>
      <c r="L217" s="126"/>
      <c r="M217" s="126"/>
      <c r="N217" s="126"/>
      <c r="O217" s="126"/>
      <c r="P217" s="126"/>
      <c r="Q217" s="126"/>
      <c r="R217" s="126"/>
      <c r="S217" s="126"/>
      <c r="T217" s="126"/>
      <c r="U217" s="126"/>
      <c r="V217" s="126"/>
      <c r="W217" s="126"/>
      <c r="X217" s="126"/>
      <c r="Z217" s="126"/>
      <c r="AA217" s="126"/>
      <c r="AB217" s="126"/>
      <c r="AC217" s="126"/>
      <c r="AD217" s="126"/>
      <c r="AE217" s="126"/>
      <c r="AF217" s="126"/>
      <c r="AP217" s="682"/>
      <c r="AQ217" s="682"/>
      <c r="AR217" s="682"/>
    </row>
    <row r="218" spans="1:45" ht="15" customHeight="1" x14ac:dyDescent="0.25">
      <c r="A218" s="126"/>
      <c r="B218" s="126"/>
      <c r="C218" s="1489" t="s">
        <v>476</v>
      </c>
      <c r="D218" s="1490"/>
      <c r="E218" s="1490"/>
      <c r="F218" s="1490"/>
      <c r="G218" s="1491"/>
      <c r="H218" s="1492">
        <f>+SUM(H215:J217)</f>
        <v>0</v>
      </c>
      <c r="I218" s="1492"/>
      <c r="J218" s="1492"/>
      <c r="K218" s="1492"/>
      <c r="L218" s="126"/>
      <c r="M218" s="126"/>
      <c r="N218" s="126"/>
      <c r="O218" s="126"/>
      <c r="P218" s="126"/>
      <c r="Q218" s="126"/>
      <c r="R218" s="126"/>
      <c r="S218" s="126"/>
      <c r="T218" s="126"/>
      <c r="U218" s="126"/>
      <c r="V218" s="126"/>
      <c r="W218" s="126"/>
      <c r="X218" s="126"/>
      <c r="Z218" s="126"/>
      <c r="AA218" s="126"/>
      <c r="AB218" s="126"/>
      <c r="AC218" s="126"/>
      <c r="AD218" s="126"/>
      <c r="AE218" s="126"/>
      <c r="AF218" s="126"/>
    </row>
    <row r="219" spans="1:45" ht="15" customHeight="1" x14ac:dyDescent="0.25">
      <c r="A219" s="126"/>
      <c r="B219" s="126"/>
      <c r="C219" s="544"/>
      <c r="D219" s="545"/>
      <c r="E219" s="545"/>
      <c r="F219" s="545"/>
      <c r="G219" s="545"/>
      <c r="H219" s="545"/>
      <c r="I219" s="545"/>
      <c r="J219" s="545"/>
      <c r="K219" s="545"/>
      <c r="L219" s="545"/>
      <c r="M219" s="545"/>
      <c r="N219" s="545"/>
      <c r="O219" s="545"/>
      <c r="P219" s="545"/>
      <c r="Q219" s="545"/>
      <c r="R219" s="545"/>
      <c r="S219" s="545"/>
      <c r="T219" s="545"/>
      <c r="U219" s="545"/>
      <c r="V219" s="545"/>
      <c r="W219" s="545"/>
      <c r="X219" s="126"/>
      <c r="Z219" s="126"/>
      <c r="AA219" s="126"/>
      <c r="AB219" s="126"/>
      <c r="AC219" s="126"/>
      <c r="AD219" s="126"/>
      <c r="AE219" s="126"/>
      <c r="AF219" s="126"/>
    </row>
    <row r="220" spans="1:45" ht="15" customHeight="1" x14ac:dyDescent="0.25">
      <c r="A220" s="126"/>
      <c r="B220" s="126"/>
      <c r="C220" s="126"/>
      <c r="D220" s="126"/>
      <c r="E220" s="126"/>
      <c r="F220" s="126"/>
      <c r="G220" s="126"/>
      <c r="H220" s="126"/>
      <c r="I220" s="126"/>
      <c r="J220" s="126"/>
      <c r="K220" s="126"/>
      <c r="L220" s="126"/>
      <c r="M220" s="126"/>
      <c r="N220" s="126"/>
      <c r="O220" s="126"/>
      <c r="P220" s="126"/>
      <c r="Q220" s="126"/>
      <c r="R220" s="126"/>
      <c r="S220" s="126"/>
      <c r="T220" s="126"/>
      <c r="U220" s="126"/>
      <c r="V220" s="126"/>
      <c r="W220" s="126"/>
      <c r="X220" s="126"/>
      <c r="Z220" s="126"/>
      <c r="AA220" s="126"/>
      <c r="AB220" s="126"/>
      <c r="AC220" s="126"/>
      <c r="AD220" s="126"/>
      <c r="AE220" s="126"/>
      <c r="AF220" s="126"/>
    </row>
    <row r="221" spans="1:45" ht="16.5" x14ac:dyDescent="0.25">
      <c r="A221" s="126"/>
      <c r="B221" s="528"/>
      <c r="C221" s="483" t="s">
        <v>479</v>
      </c>
      <c r="D221" s="126"/>
      <c r="E221" s="126"/>
      <c r="F221" s="126"/>
      <c r="G221" s="126"/>
      <c r="H221" s="126"/>
      <c r="I221" s="126"/>
      <c r="J221" s="126"/>
      <c r="K221" s="126"/>
      <c r="L221" s="126"/>
      <c r="M221" s="126"/>
      <c r="N221" s="126"/>
      <c r="O221" s="126"/>
      <c r="P221" s="126"/>
      <c r="Q221" s="126"/>
      <c r="R221" s="126"/>
      <c r="S221" s="126"/>
      <c r="T221" s="126"/>
      <c r="U221" s="126"/>
      <c r="V221" s="126"/>
      <c r="W221" s="126"/>
      <c r="X221" s="126"/>
      <c r="Z221" s="126"/>
      <c r="AA221" s="126"/>
      <c r="AB221" s="126"/>
      <c r="AC221" s="126"/>
      <c r="AD221" s="126"/>
      <c r="AE221" s="126"/>
      <c r="AF221" s="126"/>
    </row>
    <row r="222" spans="1:45" ht="6.75" customHeight="1" x14ac:dyDescent="0.25">
      <c r="A222" s="126"/>
      <c r="B222" s="126"/>
      <c r="C222" s="126"/>
      <c r="D222" s="126"/>
      <c r="E222" s="126"/>
      <c r="F222" s="126"/>
      <c r="G222" s="126"/>
      <c r="H222" s="126"/>
      <c r="I222" s="126"/>
      <c r="J222" s="126"/>
      <c r="K222" s="126"/>
      <c r="L222" s="126"/>
      <c r="M222" s="126"/>
      <c r="N222" s="126"/>
      <c r="O222" s="126"/>
      <c r="P222" s="126"/>
      <c r="Q222" s="126"/>
      <c r="R222" s="126"/>
      <c r="S222" s="126"/>
      <c r="T222" s="126"/>
      <c r="U222" s="126"/>
      <c r="V222" s="126"/>
      <c r="W222" s="126"/>
      <c r="X222" s="126"/>
      <c r="Z222" s="126"/>
      <c r="AA222" s="126"/>
      <c r="AB222" s="126"/>
      <c r="AC222" s="126"/>
      <c r="AD222" s="126"/>
      <c r="AE222" s="126"/>
      <c r="AF222" s="126"/>
    </row>
    <row r="223" spans="1:45" ht="16.5" x14ac:dyDescent="0.25">
      <c r="A223" s="126"/>
      <c r="B223" s="483"/>
      <c r="C223" s="529"/>
      <c r="D223" s="530" t="s">
        <v>463</v>
      </c>
      <c r="E223" s="126"/>
      <c r="F223" s="126"/>
      <c r="G223" s="126"/>
      <c r="H223" s="126"/>
      <c r="I223" s="126"/>
      <c r="J223" s="126"/>
      <c r="K223" s="126"/>
      <c r="L223" s="126"/>
      <c r="M223" s="126"/>
      <c r="N223" s="531"/>
      <c r="O223" s="530" t="s">
        <v>471</v>
      </c>
      <c r="P223" s="126"/>
      <c r="Q223" s="126"/>
      <c r="R223" s="126"/>
      <c r="S223" s="126"/>
      <c r="T223" s="126"/>
      <c r="U223" s="126"/>
      <c r="V223" s="126"/>
      <c r="W223" s="136"/>
      <c r="X223" s="136"/>
      <c r="Z223" s="126"/>
      <c r="AA223" s="126"/>
      <c r="AB223" s="126"/>
      <c r="AC223" s="126"/>
      <c r="AD223" s="126"/>
      <c r="AE223" s="126"/>
      <c r="AF223" s="126"/>
    </row>
    <row r="224" spans="1:45" x14ac:dyDescent="0.25">
      <c r="A224" s="126"/>
      <c r="B224" s="126"/>
      <c r="C224" s="126"/>
      <c r="D224" s="126"/>
      <c r="E224" s="126"/>
      <c r="F224" s="126"/>
      <c r="G224" s="126"/>
      <c r="H224" s="126"/>
      <c r="I224" s="126"/>
      <c r="J224" s="126"/>
      <c r="K224" s="126"/>
      <c r="L224" s="126"/>
      <c r="M224" s="126"/>
      <c r="N224" s="126"/>
      <c r="O224" s="126"/>
      <c r="P224" s="126"/>
      <c r="Q224" s="126"/>
      <c r="R224" s="126"/>
      <c r="S224" s="126"/>
      <c r="T224" s="126"/>
      <c r="U224" s="126"/>
      <c r="V224" s="126"/>
      <c r="W224" s="126"/>
      <c r="X224" s="126"/>
      <c r="Z224" s="126"/>
      <c r="AA224" s="126"/>
      <c r="AB224" s="126"/>
      <c r="AC224" s="126"/>
      <c r="AD224" s="126"/>
      <c r="AE224" s="126"/>
      <c r="AF224" s="126"/>
    </row>
    <row r="225" spans="1:48" x14ac:dyDescent="0.25">
      <c r="A225" s="126"/>
      <c r="B225" s="126"/>
      <c r="C225" s="126"/>
      <c r="D225" s="126"/>
      <c r="E225" s="126"/>
      <c r="F225" s="126"/>
      <c r="G225" s="126"/>
      <c r="H225" s="126"/>
      <c r="I225" s="126"/>
      <c r="J225" s="126"/>
      <c r="K225" s="126"/>
      <c r="L225" s="126"/>
      <c r="M225" s="126"/>
      <c r="N225" s="126"/>
      <c r="O225" s="126"/>
      <c r="P225" s="126"/>
      <c r="Q225" s="126"/>
      <c r="R225" s="126"/>
      <c r="S225" s="126"/>
      <c r="T225" s="126"/>
      <c r="U225" s="126"/>
      <c r="V225" s="126"/>
      <c r="W225" s="126"/>
      <c r="X225" s="126"/>
      <c r="Z225" s="126"/>
      <c r="AA225" s="126"/>
      <c r="AB225" s="126"/>
      <c r="AC225" s="126"/>
      <c r="AD225" s="126"/>
      <c r="AE225" s="126"/>
      <c r="AF225" s="126"/>
    </row>
    <row r="226" spans="1:48" x14ac:dyDescent="0.25">
      <c r="A226" s="126"/>
      <c r="B226" s="126"/>
      <c r="C226" s="126"/>
      <c r="D226" s="126"/>
      <c r="E226" s="126"/>
      <c r="F226" s="126"/>
      <c r="G226" s="126"/>
      <c r="H226" s="126"/>
      <c r="I226" s="126"/>
      <c r="J226" s="126"/>
      <c r="K226" s="126"/>
      <c r="L226" s="126"/>
      <c r="M226" s="126"/>
      <c r="N226" s="126"/>
      <c r="O226" s="126"/>
      <c r="P226" s="126"/>
      <c r="Q226" s="126"/>
      <c r="R226" s="126"/>
      <c r="S226" s="126"/>
      <c r="T226" s="126"/>
      <c r="U226" s="126"/>
      <c r="V226" s="126"/>
      <c r="W226" s="126"/>
      <c r="X226" s="126"/>
      <c r="Z226" s="126"/>
      <c r="AA226" s="126"/>
      <c r="AB226" s="126"/>
      <c r="AC226" s="126"/>
      <c r="AD226" s="126"/>
      <c r="AE226" s="126"/>
      <c r="AF226" s="126"/>
      <c r="AP226" s="182" t="s">
        <v>276</v>
      </c>
      <c r="AU226" t="s">
        <v>141</v>
      </c>
      <c r="AV226" t="s">
        <v>219</v>
      </c>
    </row>
    <row r="227" spans="1:48" x14ac:dyDescent="0.25">
      <c r="A227" s="126"/>
      <c r="B227" s="126"/>
      <c r="C227" s="126"/>
      <c r="D227" s="126"/>
      <c r="E227" s="126"/>
      <c r="F227" s="126"/>
      <c r="G227" s="126"/>
      <c r="H227" s="126"/>
      <c r="I227" s="126"/>
      <c r="J227" s="126"/>
      <c r="K227" s="126"/>
      <c r="L227" s="126"/>
      <c r="M227" s="126"/>
      <c r="N227" s="126"/>
      <c r="O227" s="126"/>
      <c r="P227" s="126"/>
      <c r="Q227" s="126"/>
      <c r="R227" s="126"/>
      <c r="S227" s="126"/>
      <c r="T227" s="126"/>
      <c r="U227" s="126"/>
      <c r="V227" s="126"/>
      <c r="W227" s="126"/>
      <c r="X227" s="126"/>
      <c r="Z227" s="126"/>
      <c r="AA227" s="126"/>
      <c r="AB227" s="126"/>
      <c r="AC227" s="126"/>
      <c r="AD227" s="126"/>
      <c r="AE227" s="126"/>
      <c r="AF227" s="126"/>
      <c r="AQ227" s="182" t="s">
        <v>141</v>
      </c>
      <c r="AR227" s="182" t="s">
        <v>142</v>
      </c>
      <c r="AT227" t="e">
        <f>+Inputs!C167</f>
        <v>#REF!</v>
      </c>
      <c r="AU227" t="e">
        <f>+Inputs!D167</f>
        <v>#REF!</v>
      </c>
      <c r="AV227" t="e">
        <f>+Inputs!E167</f>
        <v>#REF!</v>
      </c>
    </row>
    <row r="228" spans="1:48" x14ac:dyDescent="0.25">
      <c r="A228" s="126"/>
      <c r="B228" s="126"/>
      <c r="C228" s="126"/>
      <c r="D228" s="126"/>
      <c r="E228" s="126"/>
      <c r="F228" s="126"/>
      <c r="G228" s="126"/>
      <c r="H228" s="126"/>
      <c r="I228" s="126"/>
      <c r="J228" s="126"/>
      <c r="K228" s="126"/>
      <c r="L228" s="126"/>
      <c r="M228" s="126"/>
      <c r="N228" s="126"/>
      <c r="O228" s="126"/>
      <c r="P228" s="126"/>
      <c r="Q228" s="126"/>
      <c r="R228" s="126"/>
      <c r="S228" s="126"/>
      <c r="T228" s="126"/>
      <c r="U228" s="126"/>
      <c r="V228" s="126"/>
      <c r="W228" s="126"/>
      <c r="X228" s="126"/>
      <c r="Z228" s="126"/>
      <c r="AA228" s="126"/>
      <c r="AB228" s="126"/>
      <c r="AC228" s="126"/>
      <c r="AD228" s="126"/>
      <c r="AE228" s="126"/>
      <c r="AF228" s="126"/>
      <c r="AP228" s="182" t="e">
        <f>+Inputs!C172</f>
        <v>#REF!</v>
      </c>
      <c r="AQ228" s="683" t="e">
        <f>+Inputs!D172</f>
        <v>#REF!</v>
      </c>
      <c r="AR228" s="683" t="e">
        <f>+Inputs!E172</f>
        <v>#REF!</v>
      </c>
      <c r="AT228" t="e">
        <f>+Inputs!C168</f>
        <v>#REF!</v>
      </c>
      <c r="AU228" t="e">
        <f>+Inputs!D168</f>
        <v>#REF!</v>
      </c>
      <c r="AV228" t="e">
        <f>+Inputs!E168</f>
        <v>#REF!</v>
      </c>
    </row>
    <row r="229" spans="1:48" x14ac:dyDescent="0.25">
      <c r="A229" s="126"/>
      <c r="B229" s="126"/>
      <c r="C229" s="126"/>
      <c r="D229" s="126"/>
      <c r="E229" s="126"/>
      <c r="F229" s="126"/>
      <c r="G229" s="126"/>
      <c r="H229" s="126"/>
      <c r="I229" s="126"/>
      <c r="J229" s="126"/>
      <c r="K229" s="126"/>
      <c r="L229" s="126"/>
      <c r="M229" s="126"/>
      <c r="N229" s="126"/>
      <c r="O229" s="126"/>
      <c r="P229" s="126"/>
      <c r="Q229" s="126"/>
      <c r="R229" s="126"/>
      <c r="S229" s="126"/>
      <c r="T229" s="126"/>
      <c r="U229" s="126"/>
      <c r="V229" s="126"/>
      <c r="W229" s="126"/>
      <c r="X229" s="126"/>
      <c r="Z229" s="126"/>
      <c r="AA229" s="126"/>
      <c r="AB229" s="126"/>
      <c r="AC229" s="126"/>
      <c r="AD229" s="126"/>
      <c r="AE229" s="126"/>
      <c r="AF229" s="126"/>
      <c r="AP229" s="182" t="e">
        <f>+Inputs!C173</f>
        <v>#REF!</v>
      </c>
      <c r="AQ229" s="683" t="e">
        <f>+Inputs!D173</f>
        <v>#REF!</v>
      </c>
      <c r="AR229" s="683" t="e">
        <f>+Inputs!E173</f>
        <v>#REF!</v>
      </c>
      <c r="AT229" t="e">
        <f>+Inputs!C169</f>
        <v>#REF!</v>
      </c>
      <c r="AU229" t="e">
        <f>+Inputs!D169</f>
        <v>#REF!</v>
      </c>
      <c r="AV229" t="e">
        <f>+Inputs!E169</f>
        <v>#REF!</v>
      </c>
    </row>
    <row r="230" spans="1:48" x14ac:dyDescent="0.25">
      <c r="A230" s="126"/>
      <c r="B230" s="126"/>
      <c r="C230" s="126"/>
      <c r="D230" s="126"/>
      <c r="E230" s="126"/>
      <c r="F230" s="126"/>
      <c r="G230" s="126"/>
      <c r="H230" s="126"/>
      <c r="I230" s="126"/>
      <c r="J230" s="126"/>
      <c r="K230" s="126"/>
      <c r="L230" s="126"/>
      <c r="M230" s="126"/>
      <c r="N230" s="126"/>
      <c r="O230" s="126"/>
      <c r="P230" s="126"/>
      <c r="Q230" s="126"/>
      <c r="R230" s="126"/>
      <c r="S230" s="126"/>
      <c r="T230" s="126"/>
      <c r="U230" s="126"/>
      <c r="V230" s="126"/>
      <c r="W230" s="126"/>
      <c r="X230" s="126"/>
      <c r="Z230" s="126"/>
      <c r="AA230" s="126"/>
      <c r="AB230" s="126"/>
      <c r="AC230" s="126"/>
      <c r="AD230" s="126"/>
      <c r="AE230" s="126"/>
      <c r="AF230" s="126"/>
      <c r="AP230" s="182" t="e">
        <f>+Inputs!C174</f>
        <v>#REF!</v>
      </c>
      <c r="AQ230" s="683" t="e">
        <f>+Inputs!D174</f>
        <v>#REF!</v>
      </c>
      <c r="AR230" s="683" t="e">
        <f>+Inputs!E174</f>
        <v>#REF!</v>
      </c>
      <c r="AT230" t="e">
        <f>+Inputs!C170</f>
        <v>#REF!</v>
      </c>
      <c r="AU230" t="e">
        <f>+Inputs!D170</f>
        <v>#REF!</v>
      </c>
      <c r="AV230" t="e">
        <f>+Inputs!E170</f>
        <v>#REF!</v>
      </c>
    </row>
    <row r="231" spans="1:48" x14ac:dyDescent="0.25">
      <c r="A231" s="126"/>
      <c r="B231" s="126"/>
      <c r="C231" s="126"/>
      <c r="D231" s="126"/>
      <c r="E231" s="126"/>
      <c r="F231" s="126"/>
      <c r="G231" s="126"/>
      <c r="H231" s="126"/>
      <c r="I231" s="126"/>
      <c r="J231" s="126"/>
      <c r="K231" s="126"/>
      <c r="L231" s="126"/>
      <c r="M231" s="126"/>
      <c r="N231" s="126"/>
      <c r="O231" s="126"/>
      <c r="P231" s="126"/>
      <c r="Q231" s="126"/>
      <c r="R231" s="126"/>
      <c r="S231" s="126"/>
      <c r="T231" s="126"/>
      <c r="U231" s="126"/>
      <c r="V231" s="126"/>
      <c r="W231" s="126"/>
      <c r="X231" s="126"/>
      <c r="Z231" s="126"/>
      <c r="AA231" s="126"/>
      <c r="AB231" s="126"/>
      <c r="AC231" s="126"/>
      <c r="AD231" s="126"/>
      <c r="AE231" s="126"/>
      <c r="AF231" s="126"/>
      <c r="AP231" s="182" t="e">
        <f>+Inputs!C175</f>
        <v>#REF!</v>
      </c>
      <c r="AQ231" s="683" t="e">
        <f>+Inputs!D175</f>
        <v>#REF!</v>
      </c>
      <c r="AR231" s="683" t="e">
        <f>+Inputs!E175</f>
        <v>#REF!</v>
      </c>
      <c r="AT231" t="e">
        <f>+Inputs!C171</f>
        <v>#REF!</v>
      </c>
      <c r="AU231" t="e">
        <f>+Inputs!D171</f>
        <v>#REF!</v>
      </c>
      <c r="AV231" t="e">
        <f>+Inputs!E171</f>
        <v>#REF!</v>
      </c>
    </row>
    <row r="232" spans="1:48" x14ac:dyDescent="0.25">
      <c r="A232" s="126"/>
      <c r="B232" s="126"/>
      <c r="C232" s="126"/>
      <c r="D232" s="126"/>
      <c r="E232" s="126"/>
      <c r="F232" s="126"/>
      <c r="G232" s="126"/>
      <c r="H232" s="126"/>
      <c r="I232" s="126"/>
      <c r="J232" s="126"/>
      <c r="K232" s="126"/>
      <c r="L232" s="126"/>
      <c r="M232" s="126"/>
      <c r="N232" s="126"/>
      <c r="O232" s="126"/>
      <c r="P232" s="126"/>
      <c r="Q232" s="126"/>
      <c r="R232" s="126"/>
      <c r="S232" s="126"/>
      <c r="T232" s="126"/>
      <c r="U232" s="126"/>
      <c r="V232" s="126"/>
      <c r="W232" s="126"/>
      <c r="X232" s="126"/>
      <c r="Z232" s="126"/>
      <c r="AA232" s="126"/>
      <c r="AB232" s="126"/>
      <c r="AC232" s="126"/>
      <c r="AD232" s="126"/>
      <c r="AE232" s="126"/>
      <c r="AF232" s="126"/>
    </row>
    <row r="233" spans="1:48" ht="12" customHeight="1" x14ac:dyDescent="0.25">
      <c r="A233" s="126"/>
      <c r="B233" s="126"/>
      <c r="C233" s="126"/>
      <c r="D233" s="126"/>
      <c r="E233" s="126"/>
      <c r="F233" s="126"/>
      <c r="G233" s="126"/>
      <c r="H233" s="126"/>
      <c r="I233" s="126"/>
      <c r="J233" s="126"/>
      <c r="K233" s="126"/>
      <c r="L233" s="126"/>
      <c r="M233" s="126"/>
      <c r="N233" s="126"/>
      <c r="O233" s="126"/>
      <c r="P233" s="126"/>
      <c r="Q233" s="126"/>
      <c r="R233" s="126"/>
      <c r="S233" s="126"/>
      <c r="T233" s="126"/>
      <c r="U233" s="126"/>
      <c r="V233" s="126"/>
      <c r="W233" s="126"/>
      <c r="X233" s="126"/>
      <c r="Z233" s="126"/>
      <c r="AA233" s="126"/>
      <c r="AB233" s="126"/>
      <c r="AC233" s="126"/>
      <c r="AD233" s="126"/>
      <c r="AE233" s="126"/>
      <c r="AF233" s="126"/>
    </row>
    <row r="234" spans="1:48" s="520" customFormat="1" x14ac:dyDescent="0.25">
      <c r="A234" s="126"/>
      <c r="B234" s="486"/>
      <c r="D234" s="532"/>
      <c r="E234" s="520" t="s">
        <v>144</v>
      </c>
      <c r="H234" s="533"/>
      <c r="I234" s="520" t="s">
        <v>145</v>
      </c>
      <c r="J234" s="486"/>
      <c r="K234" s="486"/>
      <c r="L234" s="486"/>
      <c r="M234" s="486"/>
      <c r="N234" s="486"/>
      <c r="O234" s="532"/>
      <c r="P234" s="486" t="s">
        <v>144</v>
      </c>
      <c r="Q234" s="486"/>
      <c r="R234" s="486"/>
      <c r="S234" s="486"/>
      <c r="T234" s="534"/>
      <c r="U234" s="486" t="s">
        <v>145</v>
      </c>
      <c r="V234" s="486"/>
      <c r="W234" s="486"/>
      <c r="X234" s="486"/>
      <c r="Y234" s="519"/>
      <c r="Z234" s="486"/>
      <c r="AA234" s="486"/>
      <c r="AB234" s="486"/>
      <c r="AC234" s="486"/>
      <c r="AD234" s="486"/>
      <c r="AE234" s="486"/>
      <c r="AF234" s="486"/>
      <c r="AO234" s="681"/>
      <c r="AP234" s="182"/>
      <c r="AQ234" s="182"/>
      <c r="AR234" s="182"/>
      <c r="AS234" s="681"/>
    </row>
    <row r="235" spans="1:48" ht="6.75" customHeight="1" x14ac:dyDescent="0.25">
      <c r="A235" s="126"/>
      <c r="B235" s="126"/>
      <c r="C235" s="126"/>
      <c r="D235" s="126"/>
      <c r="E235" s="126"/>
      <c r="F235" s="126"/>
      <c r="G235" s="126"/>
      <c r="H235" s="126"/>
      <c r="I235" s="126"/>
      <c r="J235" s="126"/>
      <c r="K235" s="126"/>
      <c r="L235" s="126"/>
      <c r="M235" s="126"/>
      <c r="N235" s="126"/>
      <c r="O235" s="126"/>
      <c r="P235" s="126"/>
      <c r="Q235" s="126"/>
      <c r="R235" s="126"/>
      <c r="S235" s="126"/>
      <c r="T235" s="126"/>
      <c r="U235" s="126"/>
      <c r="V235" s="126"/>
      <c r="W235" s="126"/>
      <c r="X235" s="126"/>
      <c r="Z235" s="126"/>
      <c r="AA235" s="126"/>
      <c r="AB235" s="126"/>
      <c r="AC235" s="126"/>
      <c r="AD235" s="126"/>
      <c r="AE235" s="126"/>
      <c r="AF235" s="126"/>
      <c r="AP235" s="681"/>
      <c r="AQ235" s="681"/>
      <c r="AR235" s="681"/>
    </row>
    <row r="236" spans="1:48" ht="16.5" x14ac:dyDescent="0.25">
      <c r="A236" s="126"/>
      <c r="B236" s="483"/>
      <c r="C236" s="535"/>
      <c r="D236" s="536" t="s">
        <v>340</v>
      </c>
      <c r="E236" s="537"/>
      <c r="F236" s="537"/>
      <c r="G236" s="537"/>
      <c r="H236" s="537"/>
      <c r="I236" s="537"/>
      <c r="J236" s="509"/>
      <c r="K236" s="509"/>
      <c r="L236" s="509"/>
      <c r="M236" s="510"/>
      <c r="N236" s="1501" t="s">
        <v>144</v>
      </c>
      <c r="O236" s="1502"/>
      <c r="P236" s="1502"/>
      <c r="Q236" s="1502"/>
      <c r="R236" s="1502"/>
      <c r="S236" s="1503"/>
      <c r="T236" s="1501" t="s">
        <v>145</v>
      </c>
      <c r="U236" s="1502"/>
      <c r="V236" s="1502"/>
      <c r="W236" s="1502"/>
      <c r="X236" s="1503"/>
      <c r="Z236" s="126"/>
      <c r="AA236" s="126"/>
      <c r="AB236" s="126"/>
      <c r="AC236" s="126"/>
      <c r="AD236" s="126"/>
      <c r="AE236" s="126"/>
      <c r="AF236" s="126"/>
    </row>
    <row r="237" spans="1:48" ht="15" customHeight="1" x14ac:dyDescent="0.25">
      <c r="A237" s="126"/>
      <c r="B237" s="126"/>
      <c r="C237" s="1504" t="e">
        <f>'UoF Goals'!C63</f>
        <v>#REF!</v>
      </c>
      <c r="D237" s="1505"/>
      <c r="E237" s="1505"/>
      <c r="F237" s="1505"/>
      <c r="G237" s="1505"/>
      <c r="H237" s="1505"/>
      <c r="I237" s="1505"/>
      <c r="J237" s="1505"/>
      <c r="K237" s="1505"/>
      <c r="L237" s="1505"/>
      <c r="M237" s="1506"/>
      <c r="N237" s="1510">
        <f>'UoF Goals'!G63</f>
        <v>0</v>
      </c>
      <c r="O237" s="1511"/>
      <c r="P237" s="1511"/>
      <c r="Q237" s="1511"/>
      <c r="R237" s="1511"/>
      <c r="S237" s="1512"/>
      <c r="T237" s="1510" t="str">
        <f>IF('UoF Goals'!G108="","TBD",'UoF Goals'!G108)</f>
        <v>TBD</v>
      </c>
      <c r="U237" s="1511"/>
      <c r="V237" s="1511"/>
      <c r="W237" s="1511"/>
      <c r="X237" s="1512"/>
      <c r="Z237" s="126"/>
      <c r="AA237" s="126"/>
      <c r="AB237" s="126"/>
      <c r="AC237" s="126"/>
      <c r="AD237" s="126"/>
      <c r="AE237" s="126"/>
      <c r="AF237" s="126"/>
    </row>
    <row r="238" spans="1:48" ht="6.75" customHeight="1" x14ac:dyDescent="0.25">
      <c r="A238" s="126"/>
      <c r="B238" s="126"/>
      <c r="C238" s="126"/>
      <c r="D238" s="126"/>
      <c r="E238" s="126"/>
      <c r="F238" s="126"/>
      <c r="G238" s="126"/>
      <c r="H238" s="126"/>
      <c r="I238" s="126"/>
      <c r="J238" s="126"/>
      <c r="K238" s="126"/>
      <c r="L238" s="126"/>
      <c r="M238" s="126"/>
      <c r="N238" s="126"/>
      <c r="O238" s="126"/>
      <c r="P238" s="126"/>
      <c r="Q238" s="126"/>
      <c r="R238" s="126"/>
      <c r="S238" s="126"/>
      <c r="T238" s="126"/>
      <c r="U238" s="126"/>
      <c r="V238" s="126"/>
      <c r="W238" s="126"/>
      <c r="X238" s="126"/>
      <c r="Z238" s="126"/>
      <c r="AA238" s="126"/>
      <c r="AB238" s="126"/>
      <c r="AC238" s="126"/>
      <c r="AD238" s="126"/>
      <c r="AE238" s="126"/>
      <c r="AF238" s="126"/>
    </row>
    <row r="239" spans="1:48" ht="6.75" customHeight="1" x14ac:dyDescent="0.25">
      <c r="A239" s="126"/>
      <c r="B239" s="126"/>
      <c r="C239" s="126"/>
      <c r="D239" s="126"/>
      <c r="E239" s="126"/>
      <c r="F239" s="126"/>
      <c r="G239" s="126"/>
      <c r="H239" s="126"/>
      <c r="I239" s="126"/>
      <c r="J239" s="126"/>
      <c r="K239" s="126"/>
      <c r="L239" s="126"/>
      <c r="M239" s="126"/>
      <c r="N239" s="126"/>
      <c r="O239" s="126"/>
      <c r="P239" s="126"/>
      <c r="Q239" s="126"/>
      <c r="R239" s="126"/>
      <c r="S239" s="126"/>
      <c r="T239" s="126"/>
      <c r="U239" s="126"/>
      <c r="V239" s="126"/>
      <c r="W239" s="126"/>
      <c r="X239" s="126"/>
      <c r="Z239" s="126"/>
      <c r="AA239" s="126"/>
      <c r="AB239" s="126"/>
      <c r="AC239" s="126"/>
      <c r="AD239" s="126"/>
      <c r="AE239" s="126"/>
      <c r="AF239" s="126"/>
    </row>
    <row r="240" spans="1:48" s="137" customFormat="1" ht="14.25" customHeight="1" x14ac:dyDescent="0.25">
      <c r="A240" s="126"/>
      <c r="B240" s="242"/>
      <c r="C240" s="1498" t="s">
        <v>389</v>
      </c>
      <c r="D240" s="1498"/>
      <c r="E240" s="1498"/>
      <c r="F240" s="1498"/>
      <c r="G240" s="1499"/>
      <c r="H240" s="1500" t="s">
        <v>472</v>
      </c>
      <c r="I240" s="1500"/>
      <c r="J240" s="1500"/>
      <c r="K240" s="1500"/>
      <c r="L240" s="542"/>
      <c r="M240" s="542"/>
      <c r="N240" s="542"/>
      <c r="O240" s="542"/>
      <c r="P240" s="542"/>
      <c r="Q240" s="542"/>
      <c r="R240" s="542"/>
      <c r="S240" s="542"/>
      <c r="T240" s="542"/>
      <c r="U240" s="542"/>
      <c r="V240" s="542"/>
      <c r="W240" s="542"/>
      <c r="X240" s="542"/>
      <c r="Y240" s="543"/>
      <c r="Z240" s="126"/>
      <c r="AA240" s="242"/>
      <c r="AB240" s="242"/>
      <c r="AC240" s="242"/>
      <c r="AD240" s="126"/>
      <c r="AE240" s="126"/>
      <c r="AF240" s="242"/>
      <c r="AI240"/>
      <c r="AJ240"/>
      <c r="AK240"/>
      <c r="AL240"/>
      <c r="AO240" s="682"/>
      <c r="AP240" s="182"/>
      <c r="AQ240" s="182"/>
      <c r="AR240" s="182"/>
      <c r="AS240" s="682"/>
    </row>
    <row r="241" spans="1:48" s="137" customFormat="1" ht="14.25" customHeight="1" x14ac:dyDescent="0.25">
      <c r="A241" s="126"/>
      <c r="B241" s="242"/>
      <c r="C241" s="1494" t="s">
        <v>473</v>
      </c>
      <c r="D241" s="1495"/>
      <c r="E241" s="1495"/>
      <c r="F241" s="1495"/>
      <c r="G241" s="1496"/>
      <c r="H241" s="1497">
        <f>+COUNTIFS('5-Y UoF Plan'!$C$4:$C$198,"Financial",'5-Y UoF Plan'!$N$4:$N$198,"Yes")</f>
        <v>0</v>
      </c>
      <c r="I241" s="1497"/>
      <c r="J241" s="1497"/>
      <c r="K241" s="1497"/>
      <c r="L241" s="542"/>
      <c r="M241" s="542"/>
      <c r="N241" s="542"/>
      <c r="O241" s="542"/>
      <c r="P241" s="542"/>
      <c r="Q241" s="542"/>
      <c r="R241" s="542"/>
      <c r="S241" s="542"/>
      <c r="T241" s="542"/>
      <c r="U241" s="542"/>
      <c r="V241" s="542"/>
      <c r="W241" s="542"/>
      <c r="X241" s="542"/>
      <c r="Y241" s="543"/>
      <c r="Z241" s="126"/>
      <c r="AA241" s="242"/>
      <c r="AB241" s="242"/>
      <c r="AC241" s="242"/>
      <c r="AD241" s="126"/>
      <c r="AE241" s="126"/>
      <c r="AF241" s="242"/>
      <c r="AI241"/>
      <c r="AJ241"/>
      <c r="AK241"/>
      <c r="AL241"/>
      <c r="AO241" s="682"/>
      <c r="AP241" s="682"/>
      <c r="AQ241" s="682"/>
      <c r="AR241" s="682"/>
      <c r="AS241" s="682"/>
    </row>
    <row r="242" spans="1:48" s="137" customFormat="1" ht="14.25" customHeight="1" x14ac:dyDescent="0.25">
      <c r="A242" s="126"/>
      <c r="B242" s="242"/>
      <c r="C242" s="1494" t="s">
        <v>474</v>
      </c>
      <c r="D242" s="1495"/>
      <c r="E242" s="1495"/>
      <c r="F242" s="1495"/>
      <c r="G242" s="1496"/>
      <c r="H242" s="1497">
        <f>+COUNTIFS('5-Y UoF Plan'!$C$4:$C$198,"Financial",'5-Y UoF Plan'!$Z$4:$Z$198,"Yes")</f>
        <v>0</v>
      </c>
      <c r="I242" s="1497"/>
      <c r="J242" s="1497"/>
      <c r="K242" s="1497"/>
      <c r="L242" s="542"/>
      <c r="M242" s="542"/>
      <c r="N242" s="542"/>
      <c r="O242" s="542"/>
      <c r="P242" s="542"/>
      <c r="Q242" s="542"/>
      <c r="R242" s="542"/>
      <c r="S242" s="542"/>
      <c r="T242" s="542"/>
      <c r="U242" s="542"/>
      <c r="V242" s="542"/>
      <c r="W242" s="542"/>
      <c r="X242" s="542"/>
      <c r="Y242" s="543"/>
      <c r="Z242" s="126"/>
      <c r="AA242" s="242"/>
      <c r="AB242" s="242"/>
      <c r="AC242" s="242"/>
      <c r="AD242" s="126"/>
      <c r="AE242" s="126"/>
      <c r="AF242" s="242"/>
      <c r="AI242"/>
      <c r="AJ242"/>
      <c r="AK242"/>
      <c r="AL242"/>
      <c r="AO242" s="682"/>
      <c r="AP242" s="682"/>
      <c r="AQ242" s="682"/>
      <c r="AR242" s="682"/>
      <c r="AS242" s="682"/>
    </row>
    <row r="243" spans="1:48" ht="15" customHeight="1" x14ac:dyDescent="0.25">
      <c r="A243" s="126"/>
      <c r="B243" s="126"/>
      <c r="C243" s="1494" t="s">
        <v>475</v>
      </c>
      <c r="D243" s="1495"/>
      <c r="E243" s="1495"/>
      <c r="F243" s="1495"/>
      <c r="G243" s="1496"/>
      <c r="H243" s="1497">
        <f>+COUNTIFS('5-Y Extra Plan'!$C$5:$C$200,"Financial")</f>
        <v>0</v>
      </c>
      <c r="I243" s="1497"/>
      <c r="J243" s="1497"/>
      <c r="K243" s="1497"/>
      <c r="L243" s="126"/>
      <c r="M243" s="126"/>
      <c r="N243" s="126"/>
      <c r="O243" s="126"/>
      <c r="P243" s="126"/>
      <c r="Q243" s="126"/>
      <c r="R243" s="126"/>
      <c r="S243" s="126"/>
      <c r="T243" s="126"/>
      <c r="U243" s="126"/>
      <c r="V243" s="126"/>
      <c r="W243" s="126"/>
      <c r="X243" s="126"/>
      <c r="Z243" s="126"/>
      <c r="AA243" s="126"/>
      <c r="AB243" s="126"/>
      <c r="AC243" s="126"/>
      <c r="AD243" s="126"/>
      <c r="AE243" s="126"/>
      <c r="AF243" s="126"/>
      <c r="AP243" s="682"/>
      <c r="AQ243" s="682"/>
      <c r="AR243" s="682"/>
    </row>
    <row r="244" spans="1:48" ht="15" customHeight="1" x14ac:dyDescent="0.25">
      <c r="A244" s="126"/>
      <c r="B244" s="126"/>
      <c r="C244" s="1489" t="s">
        <v>476</v>
      </c>
      <c r="D244" s="1490"/>
      <c r="E244" s="1490"/>
      <c r="F244" s="1490"/>
      <c r="G244" s="1491"/>
      <c r="H244" s="1492">
        <f>+SUM(H241:J243)</f>
        <v>0</v>
      </c>
      <c r="I244" s="1492"/>
      <c r="J244" s="1492"/>
      <c r="K244" s="1492"/>
      <c r="L244" s="126"/>
      <c r="M244" s="126"/>
      <c r="N244" s="126"/>
      <c r="O244" s="126"/>
      <c r="P244" s="126"/>
      <c r="Q244" s="126"/>
      <c r="R244" s="126"/>
      <c r="S244" s="126"/>
      <c r="T244" s="126"/>
      <c r="U244" s="126"/>
      <c r="V244" s="126"/>
      <c r="W244" s="126"/>
      <c r="X244" s="126"/>
      <c r="Z244" s="126"/>
      <c r="AA244" s="126"/>
      <c r="AB244" s="126"/>
      <c r="AC244" s="126"/>
      <c r="AD244" s="126"/>
      <c r="AE244" s="126"/>
      <c r="AF244" s="126"/>
    </row>
    <row r="245" spans="1:48" x14ac:dyDescent="0.25">
      <c r="A245" s="126"/>
      <c r="B245" s="126"/>
      <c r="C245" s="544"/>
      <c r="D245" s="545"/>
      <c r="E245" s="545"/>
      <c r="F245" s="545"/>
      <c r="G245" s="545"/>
      <c r="H245" s="545"/>
      <c r="I245" s="545"/>
      <c r="J245" s="545"/>
      <c r="K245" s="545"/>
      <c r="L245" s="545"/>
      <c r="M245" s="545"/>
      <c r="N245" s="545"/>
      <c r="O245" s="545"/>
      <c r="P245" s="545"/>
      <c r="Q245" s="545"/>
      <c r="R245" s="545"/>
      <c r="S245" s="545"/>
      <c r="T245" s="545"/>
      <c r="U245" s="545"/>
      <c r="V245" s="545"/>
      <c r="W245" s="545"/>
      <c r="X245" s="126"/>
      <c r="Z245" s="126"/>
      <c r="AA245" s="126"/>
      <c r="AB245" s="126"/>
      <c r="AC245" s="126"/>
      <c r="AD245" s="126"/>
      <c r="AE245" s="126"/>
      <c r="AF245" s="126"/>
    </row>
    <row r="246" spans="1:48" x14ac:dyDescent="0.25">
      <c r="A246" s="126"/>
      <c r="B246" s="126"/>
      <c r="C246" s="1493" t="s">
        <v>469</v>
      </c>
      <c r="D246" s="1493"/>
      <c r="E246" s="1493"/>
      <c r="F246" s="1493"/>
      <c r="G246" s="1493"/>
      <c r="H246" s="1493"/>
      <c r="I246" s="1493"/>
      <c r="J246" s="1493"/>
      <c r="K246" s="1493"/>
      <c r="L246" s="1493"/>
      <c r="M246" s="1493"/>
      <c r="N246" s="1493"/>
      <c r="O246" s="1493"/>
      <c r="P246" s="1493"/>
      <c r="Q246" s="1493"/>
      <c r="R246" s="1493"/>
      <c r="S246" s="1493"/>
      <c r="T246" s="1493"/>
      <c r="U246" s="1493"/>
      <c r="V246" s="1493"/>
      <c r="W246" s="1493"/>
      <c r="X246" s="126"/>
      <c r="Z246" s="126"/>
      <c r="AA246" s="126"/>
      <c r="AB246" s="126"/>
      <c r="AC246" s="126"/>
      <c r="AD246" s="126"/>
      <c r="AE246" s="126"/>
      <c r="AF246" s="126"/>
    </row>
    <row r="247" spans="1:48" x14ac:dyDescent="0.25">
      <c r="A247" s="126"/>
      <c r="B247" s="126"/>
      <c r="C247" s="1493"/>
      <c r="D247" s="1493"/>
      <c r="E247" s="1493"/>
      <c r="F247" s="1493"/>
      <c r="G247" s="1493"/>
      <c r="H247" s="1493"/>
      <c r="I247" s="1493"/>
      <c r="J247" s="1493"/>
      <c r="K247" s="1493"/>
      <c r="L247" s="1493"/>
      <c r="M247" s="1493"/>
      <c r="N247" s="1493"/>
      <c r="O247" s="1493"/>
      <c r="P247" s="1493"/>
      <c r="Q247" s="1493"/>
      <c r="R247" s="1493"/>
      <c r="S247" s="1493"/>
      <c r="T247" s="1493"/>
      <c r="U247" s="1493"/>
      <c r="V247" s="1493"/>
      <c r="W247" s="1493"/>
      <c r="X247" s="126"/>
      <c r="Z247" s="126"/>
      <c r="AA247" s="126"/>
      <c r="AB247" s="126"/>
      <c r="AC247" s="126"/>
      <c r="AD247" s="126"/>
      <c r="AE247" s="126"/>
      <c r="AF247" s="126"/>
    </row>
    <row r="248" spans="1:48" ht="15" customHeight="1" x14ac:dyDescent="0.25">
      <c r="A248" s="126"/>
      <c r="B248" s="126"/>
      <c r="C248" s="126"/>
      <c r="D248" s="126"/>
      <c r="E248" s="126"/>
      <c r="F248" s="126"/>
      <c r="G248" s="126"/>
      <c r="H248" s="126"/>
      <c r="I248" s="126"/>
      <c r="J248" s="126"/>
      <c r="K248" s="126"/>
      <c r="L248" s="126"/>
      <c r="M248" s="126"/>
      <c r="N248" s="126"/>
      <c r="O248" s="126"/>
      <c r="P248" s="126"/>
      <c r="Q248" s="126"/>
      <c r="R248" s="126"/>
      <c r="S248" s="126"/>
      <c r="T248" s="126"/>
      <c r="U248" s="126"/>
      <c r="V248" s="126"/>
      <c r="W248" s="126"/>
      <c r="X248" s="126"/>
      <c r="Z248" s="126"/>
      <c r="AA248" s="126"/>
      <c r="AB248" s="126"/>
      <c r="AC248" s="126"/>
      <c r="AD248" s="126"/>
      <c r="AE248" s="126"/>
      <c r="AF248" s="126"/>
    </row>
    <row r="249" spans="1:48" ht="16.5" x14ac:dyDescent="0.25">
      <c r="A249" s="126"/>
      <c r="B249" s="528"/>
      <c r="C249" s="483" t="s">
        <v>480</v>
      </c>
      <c r="D249" s="126"/>
      <c r="E249" s="126"/>
      <c r="F249" s="126"/>
      <c r="G249" s="126"/>
      <c r="H249" s="126"/>
      <c r="I249" s="126"/>
      <c r="J249" s="126"/>
      <c r="K249" s="126"/>
      <c r="L249" s="126"/>
      <c r="M249" s="126"/>
      <c r="N249" s="126"/>
      <c r="O249" s="126"/>
      <c r="P249" s="126"/>
      <c r="Q249" s="126"/>
      <c r="R249" s="126"/>
      <c r="S249" s="126"/>
      <c r="T249" s="126"/>
      <c r="U249" s="126"/>
      <c r="V249" s="126"/>
      <c r="W249" s="126"/>
      <c r="X249" s="126"/>
      <c r="Z249" s="126"/>
      <c r="AA249" s="126"/>
      <c r="AB249" s="126"/>
      <c r="AC249" s="126"/>
      <c r="AD249" s="126"/>
      <c r="AE249" s="126"/>
      <c r="AF249" s="126"/>
    </row>
    <row r="250" spans="1:48" ht="6.75" customHeight="1" x14ac:dyDescent="0.25">
      <c r="A250" s="126"/>
      <c r="B250" s="126"/>
      <c r="C250" s="126"/>
      <c r="D250" s="126"/>
      <c r="E250" s="126"/>
      <c r="F250" s="126"/>
      <c r="G250" s="126"/>
      <c r="H250" s="126"/>
      <c r="I250" s="126"/>
      <c r="J250" s="126"/>
      <c r="K250" s="126"/>
      <c r="L250" s="126"/>
      <c r="M250" s="126"/>
      <c r="N250" s="126"/>
      <c r="O250" s="126"/>
      <c r="P250" s="126"/>
      <c r="Q250" s="126"/>
      <c r="R250" s="126"/>
      <c r="S250" s="126"/>
      <c r="T250" s="126"/>
      <c r="U250" s="126"/>
      <c r="V250" s="126"/>
      <c r="W250" s="126"/>
      <c r="X250" s="126"/>
      <c r="Z250" s="126"/>
      <c r="AA250" s="126"/>
      <c r="AB250" s="126"/>
      <c r="AC250" s="126"/>
      <c r="AD250" s="126"/>
      <c r="AE250" s="126"/>
      <c r="AF250" s="126"/>
    </row>
    <row r="251" spans="1:48" ht="16.5" x14ac:dyDescent="0.25">
      <c r="A251" s="126"/>
      <c r="B251" s="483"/>
      <c r="C251" s="529"/>
      <c r="D251" s="530" t="s">
        <v>463</v>
      </c>
      <c r="E251" s="126"/>
      <c r="F251" s="126"/>
      <c r="G251" s="126"/>
      <c r="H251" s="126"/>
      <c r="I251" s="126"/>
      <c r="J251" s="126"/>
      <c r="K251" s="126"/>
      <c r="L251" s="126"/>
      <c r="M251" s="126"/>
      <c r="N251" s="531"/>
      <c r="O251" s="530" t="s">
        <v>471</v>
      </c>
      <c r="P251" s="126"/>
      <c r="Q251" s="126"/>
      <c r="R251" s="126"/>
      <c r="S251" s="126"/>
      <c r="T251" s="126"/>
      <c r="U251" s="126"/>
      <c r="V251" s="126"/>
      <c r="W251" s="136"/>
      <c r="X251" s="136"/>
      <c r="Z251" s="126"/>
      <c r="AA251" s="126"/>
      <c r="AB251" s="126"/>
      <c r="AC251" s="126"/>
      <c r="AD251" s="126"/>
      <c r="AE251" s="126"/>
      <c r="AF251" s="126"/>
    </row>
    <row r="252" spans="1:48" x14ac:dyDescent="0.25">
      <c r="A252" s="126"/>
      <c r="B252" s="126"/>
      <c r="C252" s="126"/>
      <c r="D252" s="126"/>
      <c r="E252" s="126"/>
      <c r="F252" s="126"/>
      <c r="G252" s="126"/>
      <c r="H252" s="126"/>
      <c r="I252" s="126"/>
      <c r="J252" s="126"/>
      <c r="K252" s="126"/>
      <c r="L252" s="126"/>
      <c r="M252" s="126"/>
      <c r="N252" s="126"/>
      <c r="O252" s="126"/>
      <c r="P252" s="126"/>
      <c r="Q252" s="126"/>
      <c r="R252" s="126"/>
      <c r="S252" s="126"/>
      <c r="T252" s="126"/>
      <c r="U252" s="126"/>
      <c r="V252" s="126"/>
      <c r="W252" s="126"/>
      <c r="X252" s="126"/>
      <c r="Z252" s="126"/>
      <c r="AA252" s="126"/>
      <c r="AB252" s="126"/>
      <c r="AC252" s="126"/>
      <c r="AD252" s="126"/>
      <c r="AE252" s="126"/>
      <c r="AF252" s="126"/>
    </row>
    <row r="253" spans="1:48" x14ac:dyDescent="0.25">
      <c r="A253" s="126"/>
      <c r="B253" s="126"/>
      <c r="C253" s="126"/>
      <c r="D253" s="126"/>
      <c r="E253" s="126"/>
      <c r="F253" s="126"/>
      <c r="G253" s="126"/>
      <c r="H253" s="126"/>
      <c r="I253" s="126"/>
      <c r="J253" s="126"/>
      <c r="K253" s="126"/>
      <c r="L253" s="126"/>
      <c r="M253" s="126"/>
      <c r="N253" s="126"/>
      <c r="O253" s="126"/>
      <c r="P253" s="126"/>
      <c r="Q253" s="126"/>
      <c r="R253" s="126"/>
      <c r="S253" s="126"/>
      <c r="T253" s="126"/>
      <c r="U253" s="126"/>
      <c r="V253" s="126"/>
      <c r="W253" s="126"/>
      <c r="X253" s="126"/>
      <c r="Z253" s="126"/>
      <c r="AA253" s="126"/>
      <c r="AB253" s="126"/>
      <c r="AC253" s="126"/>
      <c r="AD253" s="126"/>
      <c r="AE253" s="126"/>
      <c r="AF253" s="126"/>
    </row>
    <row r="254" spans="1:48" x14ac:dyDescent="0.25">
      <c r="A254" s="126"/>
      <c r="B254" s="126"/>
      <c r="C254" s="126"/>
      <c r="D254" s="126"/>
      <c r="E254" s="126"/>
      <c r="F254" s="126"/>
      <c r="G254" s="126"/>
      <c r="H254" s="126"/>
      <c r="I254" s="126"/>
      <c r="J254" s="126"/>
      <c r="K254" s="126"/>
      <c r="L254" s="126"/>
      <c r="M254" s="126"/>
      <c r="N254" s="126"/>
      <c r="O254" s="126"/>
      <c r="P254" s="126"/>
      <c r="Q254" s="126"/>
      <c r="R254" s="126"/>
      <c r="S254" s="126"/>
      <c r="T254" s="126"/>
      <c r="U254" s="126"/>
      <c r="V254" s="126"/>
      <c r="W254" s="126"/>
      <c r="X254" s="126"/>
      <c r="Z254" s="126"/>
      <c r="AA254" s="126"/>
      <c r="AB254" s="126"/>
      <c r="AC254" s="126"/>
      <c r="AD254" s="126"/>
      <c r="AE254" s="126"/>
      <c r="AF254" s="126"/>
      <c r="AP254" s="182" t="s">
        <v>276</v>
      </c>
      <c r="AU254" t="s">
        <v>141</v>
      </c>
      <c r="AV254" t="s">
        <v>219</v>
      </c>
    </row>
    <row r="255" spans="1:48" x14ac:dyDescent="0.25">
      <c r="A255" s="126"/>
      <c r="B255" s="126"/>
      <c r="C255" s="126"/>
      <c r="D255" s="126"/>
      <c r="E255" s="126"/>
      <c r="F255" s="126"/>
      <c r="G255" s="126"/>
      <c r="H255" s="126"/>
      <c r="I255" s="126"/>
      <c r="J255" s="126"/>
      <c r="K255" s="126"/>
      <c r="L255" s="126"/>
      <c r="M255" s="126"/>
      <c r="N255" s="126"/>
      <c r="O255" s="126"/>
      <c r="P255" s="126"/>
      <c r="Q255" s="126"/>
      <c r="R255" s="126"/>
      <c r="S255" s="126"/>
      <c r="T255" s="126"/>
      <c r="U255" s="126"/>
      <c r="V255" s="126"/>
      <c r="W255" s="126"/>
      <c r="X255" s="126"/>
      <c r="Z255" s="126"/>
      <c r="AA255" s="126"/>
      <c r="AB255" s="126"/>
      <c r="AC255" s="126"/>
      <c r="AD255" s="126"/>
      <c r="AE255" s="126"/>
      <c r="AF255" s="126"/>
      <c r="AQ255" s="182" t="s">
        <v>141</v>
      </c>
      <c r="AR255" s="182" t="s">
        <v>142</v>
      </c>
      <c r="AT255" t="e">
        <f>+Inputs!C176</f>
        <v>#REF!</v>
      </c>
      <c r="AU255" t="e">
        <f>+Inputs!D176</f>
        <v>#REF!</v>
      </c>
      <c r="AV255" t="e">
        <f>+Inputs!E176</f>
        <v>#REF!</v>
      </c>
    </row>
    <row r="256" spans="1:48" x14ac:dyDescent="0.25">
      <c r="A256" s="126"/>
      <c r="B256" s="126"/>
      <c r="C256" s="126"/>
      <c r="D256" s="126"/>
      <c r="E256" s="126"/>
      <c r="F256" s="126"/>
      <c r="G256" s="126"/>
      <c r="H256" s="126"/>
      <c r="I256" s="126"/>
      <c r="J256" s="126"/>
      <c r="K256" s="126"/>
      <c r="L256" s="126"/>
      <c r="M256" s="126"/>
      <c r="N256" s="126"/>
      <c r="O256" s="126"/>
      <c r="P256" s="126"/>
      <c r="Q256" s="126"/>
      <c r="R256" s="126"/>
      <c r="S256" s="126"/>
      <c r="T256" s="126"/>
      <c r="U256" s="126"/>
      <c r="V256" s="126"/>
      <c r="W256" s="126"/>
      <c r="X256" s="126"/>
      <c r="Z256" s="126"/>
      <c r="AA256" s="126"/>
      <c r="AB256" s="126"/>
      <c r="AC256" s="126"/>
      <c r="AD256" s="126"/>
      <c r="AE256" s="126"/>
      <c r="AF256" s="126"/>
      <c r="AP256" s="182" t="e">
        <f>+Inputs!C181</f>
        <v>#REF!</v>
      </c>
      <c r="AQ256" s="683" t="e">
        <f>+Inputs!D181</f>
        <v>#REF!</v>
      </c>
      <c r="AR256" s="683" t="e">
        <f>+Inputs!E181</f>
        <v>#REF!</v>
      </c>
      <c r="AT256" t="e">
        <f>+Inputs!C177</f>
        <v>#REF!</v>
      </c>
      <c r="AU256" t="e">
        <f>+Inputs!D177</f>
        <v>#REF!</v>
      </c>
      <c r="AV256" t="e">
        <f>+Inputs!E177</f>
        <v>#REF!</v>
      </c>
    </row>
    <row r="257" spans="1:48" x14ac:dyDescent="0.25">
      <c r="A257" s="126"/>
      <c r="B257" s="126"/>
      <c r="C257" s="126"/>
      <c r="D257" s="126"/>
      <c r="E257" s="126"/>
      <c r="F257" s="126"/>
      <c r="G257" s="126"/>
      <c r="H257" s="126"/>
      <c r="I257" s="126"/>
      <c r="J257" s="126"/>
      <c r="K257" s="126"/>
      <c r="L257" s="126"/>
      <c r="M257" s="126"/>
      <c r="N257" s="126"/>
      <c r="O257" s="126"/>
      <c r="P257" s="126"/>
      <c r="Q257" s="126"/>
      <c r="R257" s="126"/>
      <c r="S257" s="126"/>
      <c r="T257" s="126"/>
      <c r="U257" s="126"/>
      <c r="V257" s="126"/>
      <c r="W257" s="126"/>
      <c r="X257" s="126"/>
      <c r="Z257" s="126"/>
      <c r="AA257" s="126"/>
      <c r="AB257" s="126"/>
      <c r="AC257" s="126"/>
      <c r="AD257" s="126"/>
      <c r="AE257" s="126"/>
      <c r="AF257" s="126"/>
      <c r="AP257" s="182" t="e">
        <f>+Inputs!C182</f>
        <v>#REF!</v>
      </c>
      <c r="AQ257" s="683" t="e">
        <f>+Inputs!D182</f>
        <v>#REF!</v>
      </c>
      <c r="AR257" s="683" t="e">
        <f>+Inputs!E182</f>
        <v>#REF!</v>
      </c>
      <c r="AT257" t="e">
        <f>+Inputs!C178</f>
        <v>#REF!</v>
      </c>
      <c r="AU257" t="e">
        <f>+Inputs!D178</f>
        <v>#REF!</v>
      </c>
      <c r="AV257" t="e">
        <f>+Inputs!E178</f>
        <v>#REF!</v>
      </c>
    </row>
    <row r="258" spans="1:48" x14ac:dyDescent="0.25">
      <c r="A258" s="126"/>
      <c r="B258" s="126"/>
      <c r="C258" s="126"/>
      <c r="D258" s="126"/>
      <c r="E258" s="126"/>
      <c r="F258" s="126"/>
      <c r="G258" s="126"/>
      <c r="H258" s="126"/>
      <c r="I258" s="126"/>
      <c r="J258" s="126"/>
      <c r="K258" s="126"/>
      <c r="L258" s="126"/>
      <c r="M258" s="126"/>
      <c r="N258" s="126"/>
      <c r="O258" s="126"/>
      <c r="P258" s="126"/>
      <c r="Q258" s="126"/>
      <c r="R258" s="126"/>
      <c r="S258" s="126"/>
      <c r="T258" s="126"/>
      <c r="U258" s="126"/>
      <c r="V258" s="126"/>
      <c r="W258" s="126"/>
      <c r="X258" s="126"/>
      <c r="Z258" s="126"/>
      <c r="AA258" s="126"/>
      <c r="AB258" s="126"/>
      <c r="AC258" s="126"/>
      <c r="AD258" s="126"/>
      <c r="AE258" s="126"/>
      <c r="AF258" s="126"/>
      <c r="AP258" s="182" t="e">
        <f>+Inputs!C183</f>
        <v>#REF!</v>
      </c>
      <c r="AQ258" s="683" t="e">
        <f>+Inputs!D183</f>
        <v>#REF!</v>
      </c>
      <c r="AR258" s="683" t="e">
        <f>+Inputs!E183</f>
        <v>#REF!</v>
      </c>
      <c r="AT258" t="e">
        <f>+Inputs!C179</f>
        <v>#REF!</v>
      </c>
      <c r="AU258" t="e">
        <f>+Inputs!D179</f>
        <v>#REF!</v>
      </c>
      <c r="AV258" t="e">
        <f>+Inputs!E179</f>
        <v>#REF!</v>
      </c>
    </row>
    <row r="259" spans="1:48" x14ac:dyDescent="0.25">
      <c r="A259" s="126"/>
      <c r="B259" s="126"/>
      <c r="C259" s="126"/>
      <c r="D259" s="126"/>
      <c r="E259" s="126"/>
      <c r="F259" s="126"/>
      <c r="G259" s="126"/>
      <c r="H259" s="126"/>
      <c r="I259" s="126"/>
      <c r="J259" s="126"/>
      <c r="K259" s="126"/>
      <c r="L259" s="126"/>
      <c r="M259" s="126"/>
      <c r="N259" s="126"/>
      <c r="O259" s="126"/>
      <c r="P259" s="126"/>
      <c r="Q259" s="126"/>
      <c r="R259" s="126"/>
      <c r="S259" s="126"/>
      <c r="T259" s="126"/>
      <c r="U259" s="126"/>
      <c r="V259" s="126"/>
      <c r="W259" s="126"/>
      <c r="X259" s="126"/>
      <c r="Z259" s="126"/>
      <c r="AA259" s="126"/>
      <c r="AB259" s="126"/>
      <c r="AC259" s="126"/>
      <c r="AD259" s="126"/>
      <c r="AE259" s="126"/>
      <c r="AF259" s="126"/>
      <c r="AP259" s="182" t="e">
        <f>+Inputs!C184</f>
        <v>#REF!</v>
      </c>
      <c r="AQ259" s="683" t="e">
        <f>+Inputs!D184</f>
        <v>#REF!</v>
      </c>
      <c r="AR259" s="683" t="e">
        <f>+Inputs!E184</f>
        <v>#REF!</v>
      </c>
      <c r="AT259" t="e">
        <f>+Inputs!C180</f>
        <v>#REF!</v>
      </c>
      <c r="AU259" t="e">
        <f>+Inputs!D180</f>
        <v>#REF!</v>
      </c>
      <c r="AV259" t="e">
        <f>+Inputs!E180</f>
        <v>#REF!</v>
      </c>
    </row>
    <row r="260" spans="1:48" x14ac:dyDescent="0.25">
      <c r="A260" s="126"/>
      <c r="B260" s="126"/>
      <c r="C260" s="126"/>
      <c r="D260" s="126"/>
      <c r="E260" s="126"/>
      <c r="F260" s="126"/>
      <c r="G260" s="126"/>
      <c r="H260" s="126"/>
      <c r="I260" s="126"/>
      <c r="J260" s="126"/>
      <c r="K260" s="126"/>
      <c r="L260" s="126"/>
      <c r="M260" s="126"/>
      <c r="N260" s="126"/>
      <c r="O260" s="126"/>
      <c r="P260" s="126"/>
      <c r="Q260" s="126"/>
      <c r="R260" s="126"/>
      <c r="S260" s="126"/>
      <c r="T260" s="126"/>
      <c r="U260" s="126"/>
      <c r="V260" s="126"/>
      <c r="W260" s="126"/>
      <c r="X260" s="126"/>
      <c r="Z260" s="126"/>
      <c r="AA260" s="126"/>
      <c r="AB260" s="126"/>
      <c r="AC260" s="126"/>
      <c r="AD260" s="126"/>
      <c r="AE260" s="126"/>
      <c r="AF260" s="126"/>
    </row>
    <row r="261" spans="1:48" ht="12" customHeight="1" x14ac:dyDescent="0.25">
      <c r="A261" s="126"/>
      <c r="B261" s="126"/>
      <c r="C261" s="126"/>
      <c r="D261" s="126"/>
      <c r="E261" s="126"/>
      <c r="F261" s="126"/>
      <c r="G261" s="126"/>
      <c r="H261" s="126"/>
      <c r="I261" s="126"/>
      <c r="J261" s="126"/>
      <c r="K261" s="126"/>
      <c r="L261" s="126"/>
      <c r="M261" s="126"/>
      <c r="N261" s="126"/>
      <c r="O261" s="126"/>
      <c r="P261" s="126"/>
      <c r="Q261" s="126"/>
      <c r="R261" s="126"/>
      <c r="S261" s="126"/>
      <c r="T261" s="126"/>
      <c r="U261" s="126"/>
      <c r="V261" s="126"/>
      <c r="W261" s="126"/>
      <c r="X261" s="126"/>
      <c r="Z261" s="126"/>
      <c r="AA261" s="126"/>
      <c r="AB261" s="126"/>
      <c r="AC261" s="126"/>
      <c r="AD261" s="126"/>
      <c r="AE261" s="126"/>
      <c r="AF261" s="126"/>
    </row>
    <row r="262" spans="1:48" s="520" customFormat="1" x14ac:dyDescent="0.25">
      <c r="A262" s="126"/>
      <c r="B262" s="486"/>
      <c r="D262" s="532"/>
      <c r="E262" s="520" t="s">
        <v>144</v>
      </c>
      <c r="H262" s="533"/>
      <c r="I262" s="520" t="s">
        <v>145</v>
      </c>
      <c r="J262" s="486"/>
      <c r="K262" s="486"/>
      <c r="L262" s="486"/>
      <c r="M262" s="486"/>
      <c r="N262" s="486"/>
      <c r="O262" s="532"/>
      <c r="P262" s="486" t="s">
        <v>144</v>
      </c>
      <c r="Q262" s="486"/>
      <c r="R262" s="486"/>
      <c r="S262" s="486"/>
      <c r="T262" s="534"/>
      <c r="U262" s="486" t="s">
        <v>145</v>
      </c>
      <c r="V262" s="486"/>
      <c r="W262" s="486"/>
      <c r="X262" s="486"/>
      <c r="Y262" s="519"/>
      <c r="Z262" s="486"/>
      <c r="AA262" s="486"/>
      <c r="AB262" s="486"/>
      <c r="AC262" s="486"/>
      <c r="AD262" s="486"/>
      <c r="AE262" s="486"/>
      <c r="AF262" s="486"/>
      <c r="AO262" s="681"/>
      <c r="AP262" s="182"/>
      <c r="AQ262" s="182"/>
      <c r="AR262" s="182"/>
      <c r="AS262" s="681"/>
    </row>
    <row r="263" spans="1:48" ht="6.75" customHeight="1" x14ac:dyDescent="0.25">
      <c r="A263" s="126"/>
      <c r="B263" s="126"/>
      <c r="C263" s="126"/>
      <c r="D263" s="126"/>
      <c r="E263" s="126"/>
      <c r="F263" s="126"/>
      <c r="G263" s="126"/>
      <c r="H263" s="126"/>
      <c r="I263" s="126"/>
      <c r="J263" s="126"/>
      <c r="K263" s="126"/>
      <c r="L263" s="126"/>
      <c r="M263" s="126"/>
      <c r="N263" s="126"/>
      <c r="O263" s="126"/>
      <c r="P263" s="126"/>
      <c r="Q263" s="126"/>
      <c r="R263" s="126"/>
      <c r="S263" s="126"/>
      <c r="T263" s="126"/>
      <c r="U263" s="126"/>
      <c r="V263" s="126"/>
      <c r="W263" s="126"/>
      <c r="X263" s="126"/>
      <c r="Z263" s="126"/>
      <c r="AA263" s="126"/>
      <c r="AB263" s="126"/>
      <c r="AC263" s="126"/>
      <c r="AD263" s="126"/>
      <c r="AE263" s="126"/>
      <c r="AF263" s="126"/>
      <c r="AP263" s="681"/>
      <c r="AQ263" s="681"/>
      <c r="AR263" s="681"/>
    </row>
    <row r="264" spans="1:48" ht="16.5" x14ac:dyDescent="0.25">
      <c r="A264" s="126"/>
      <c r="B264" s="483"/>
      <c r="C264" s="535"/>
      <c r="D264" s="536" t="s">
        <v>340</v>
      </c>
      <c r="E264" s="537"/>
      <c r="F264" s="537"/>
      <c r="G264" s="537"/>
      <c r="H264" s="537"/>
      <c r="I264" s="537"/>
      <c r="J264" s="509"/>
      <c r="K264" s="509"/>
      <c r="L264" s="509"/>
      <c r="M264" s="510"/>
      <c r="N264" s="1501" t="s">
        <v>144</v>
      </c>
      <c r="O264" s="1502"/>
      <c r="P264" s="1502"/>
      <c r="Q264" s="1502"/>
      <c r="R264" s="1502"/>
      <c r="S264" s="1503"/>
      <c r="T264" s="1501" t="s">
        <v>145</v>
      </c>
      <c r="U264" s="1502"/>
      <c r="V264" s="1502"/>
      <c r="W264" s="1502"/>
      <c r="X264" s="1503"/>
      <c r="Z264" s="126"/>
      <c r="AA264" s="126"/>
      <c r="AB264" s="126"/>
      <c r="AC264" s="126"/>
      <c r="AD264" s="126"/>
      <c r="AE264" s="126"/>
      <c r="AF264" s="126"/>
    </row>
    <row r="265" spans="1:48" ht="30" customHeight="1" x14ac:dyDescent="0.25">
      <c r="A265" s="126"/>
      <c r="B265" s="126"/>
      <c r="C265" s="1504" t="e">
        <f>'UoF Goals'!C65</f>
        <v>#REF!</v>
      </c>
      <c r="D265" s="1505"/>
      <c r="E265" s="1505"/>
      <c r="F265" s="1505"/>
      <c r="G265" s="1505"/>
      <c r="H265" s="1505"/>
      <c r="I265" s="1505"/>
      <c r="J265" s="1505"/>
      <c r="K265" s="1505"/>
      <c r="L265" s="1505"/>
      <c r="M265" s="1506"/>
      <c r="N265" s="1507" t="e">
        <f>'UoF Goals'!D65</f>
        <v>#REF!</v>
      </c>
      <c r="O265" s="1508"/>
      <c r="P265" s="1508"/>
      <c r="Q265" s="1508"/>
      <c r="R265" s="1508"/>
      <c r="S265" s="1509"/>
      <c r="T265" s="1507" t="str">
        <f>IF('UoF Goals'!G65="","TBD",'UoF Goals'!G65)</f>
        <v>TBD</v>
      </c>
      <c r="U265" s="1508"/>
      <c r="V265" s="1508"/>
      <c r="W265" s="1508"/>
      <c r="X265" s="1509"/>
      <c r="Z265" s="126"/>
      <c r="AA265" s="126"/>
      <c r="AB265" s="126"/>
      <c r="AC265" s="126"/>
      <c r="AD265" s="126"/>
      <c r="AE265" s="126"/>
      <c r="AF265" s="126"/>
    </row>
    <row r="266" spans="1:48" ht="6.75" customHeight="1" x14ac:dyDescent="0.25">
      <c r="A266" s="126"/>
      <c r="B266" s="126"/>
      <c r="C266" s="126"/>
      <c r="D266" s="126"/>
      <c r="E266" s="126"/>
      <c r="F266" s="126"/>
      <c r="G266" s="126"/>
      <c r="H266" s="126"/>
      <c r="I266" s="126"/>
      <c r="J266" s="126"/>
      <c r="K266" s="126"/>
      <c r="L266" s="126"/>
      <c r="M266" s="126"/>
      <c r="N266" s="126"/>
      <c r="O266" s="126"/>
      <c r="P266" s="126"/>
      <c r="Q266" s="126"/>
      <c r="R266" s="126"/>
      <c r="S266" s="126"/>
      <c r="T266" s="126"/>
      <c r="U266" s="126"/>
      <c r="V266" s="126"/>
      <c r="W266" s="126"/>
      <c r="X266" s="126"/>
      <c r="Z266" s="126"/>
      <c r="AA266" s="126"/>
      <c r="AB266" s="126"/>
      <c r="AC266" s="126"/>
      <c r="AD266" s="126"/>
      <c r="AE266" s="126"/>
      <c r="AF266" s="126"/>
    </row>
    <row r="267" spans="1:48" ht="6.75" customHeight="1" x14ac:dyDescent="0.25">
      <c r="A267" s="126"/>
      <c r="B267" s="126"/>
      <c r="C267" s="126"/>
      <c r="D267" s="126"/>
      <c r="E267" s="126"/>
      <c r="F267" s="126"/>
      <c r="G267" s="126"/>
      <c r="H267" s="126"/>
      <c r="I267" s="126"/>
      <c r="J267" s="126"/>
      <c r="K267" s="126"/>
      <c r="L267" s="126"/>
      <c r="M267" s="126"/>
      <c r="N267" s="126"/>
      <c r="O267" s="126"/>
      <c r="P267" s="126"/>
      <c r="Q267" s="126"/>
      <c r="R267" s="126"/>
      <c r="S267" s="126"/>
      <c r="T267" s="126"/>
      <c r="U267" s="126"/>
      <c r="V267" s="126"/>
      <c r="W267" s="126"/>
      <c r="X267" s="126"/>
      <c r="Z267" s="126"/>
      <c r="AA267" s="126"/>
      <c r="AB267" s="126"/>
      <c r="AC267" s="126"/>
      <c r="AD267" s="126"/>
      <c r="AE267" s="126"/>
      <c r="AF267" s="126"/>
    </row>
    <row r="268" spans="1:48" s="137" customFormat="1" ht="14.25" customHeight="1" x14ac:dyDescent="0.25">
      <c r="A268" s="126"/>
      <c r="B268" s="242"/>
      <c r="C268" s="1498" t="s">
        <v>389</v>
      </c>
      <c r="D268" s="1498"/>
      <c r="E268" s="1498"/>
      <c r="F268" s="1498"/>
      <c r="G268" s="1499"/>
      <c r="H268" s="1500" t="s">
        <v>472</v>
      </c>
      <c r="I268" s="1500"/>
      <c r="J268" s="1500"/>
      <c r="K268" s="1500"/>
      <c r="L268" s="126"/>
      <c r="M268" s="126"/>
      <c r="N268" s="126"/>
      <c r="O268" s="126"/>
      <c r="P268" s="126"/>
      <c r="Q268" s="126"/>
      <c r="R268" s="126"/>
      <c r="S268" s="126"/>
      <c r="T268" s="126"/>
      <c r="U268" s="126"/>
      <c r="V268" s="126"/>
      <c r="W268" s="126"/>
      <c r="X268" s="126"/>
      <c r="Y268" s="543"/>
      <c r="Z268" s="242"/>
      <c r="AA268" s="126"/>
      <c r="AB268" s="126"/>
      <c r="AC268" s="126"/>
      <c r="AD268" s="126"/>
      <c r="AE268" s="126"/>
      <c r="AF268" s="126"/>
      <c r="AG268"/>
      <c r="AH268"/>
      <c r="AN268"/>
      <c r="AO268" s="182"/>
      <c r="AP268" s="182"/>
      <c r="AQ268" s="182"/>
      <c r="AR268" s="182"/>
      <c r="AS268" s="682"/>
    </row>
    <row r="269" spans="1:48" s="137" customFormat="1" ht="14.25" customHeight="1" x14ac:dyDescent="0.25">
      <c r="A269" s="126"/>
      <c r="B269" s="242"/>
      <c r="C269" s="1494" t="s">
        <v>473</v>
      </c>
      <c r="D269" s="1495"/>
      <c r="E269" s="1495"/>
      <c r="F269" s="1495"/>
      <c r="G269" s="1496"/>
      <c r="H269" s="1497">
        <f>+COUNTIFS('5-Y UoF Plan'!$C$4:$C$198,"HR",'5-Y UoF Plan'!$N$4:$N$198,"Yes")</f>
        <v>0</v>
      </c>
      <c r="I269" s="1497"/>
      <c r="J269" s="1497"/>
      <c r="K269" s="1497"/>
      <c r="L269" s="126"/>
      <c r="M269" s="126"/>
      <c r="N269" s="126"/>
      <c r="O269" s="126"/>
      <c r="P269" s="126"/>
      <c r="Q269" s="126"/>
      <c r="R269" s="126"/>
      <c r="S269" s="126"/>
      <c r="T269" s="126"/>
      <c r="U269" s="126"/>
      <c r="V269" s="126"/>
      <c r="W269" s="126"/>
      <c r="X269" s="126"/>
      <c r="Y269" s="543"/>
      <c r="Z269" s="242"/>
      <c r="AA269" s="126"/>
      <c r="AB269" s="126"/>
      <c r="AC269" s="126"/>
      <c r="AD269" s="126"/>
      <c r="AE269" s="126"/>
      <c r="AF269" s="126"/>
      <c r="AG269"/>
      <c r="AH269"/>
      <c r="AN269"/>
      <c r="AO269" s="182"/>
      <c r="AP269" s="682"/>
      <c r="AQ269" s="682"/>
      <c r="AR269" s="682"/>
      <c r="AS269" s="682"/>
    </row>
    <row r="270" spans="1:48" s="137" customFormat="1" ht="14.25" customHeight="1" x14ac:dyDescent="0.25">
      <c r="A270" s="126"/>
      <c r="B270" s="242"/>
      <c r="C270" s="1494" t="s">
        <v>474</v>
      </c>
      <c r="D270" s="1495"/>
      <c r="E270" s="1495"/>
      <c r="F270" s="1495"/>
      <c r="G270" s="1496"/>
      <c r="H270" s="1497">
        <f>+COUNTIFS('5-Y UoF Plan'!$C$4:$C$198,"HR",'5-Y UoF Plan'!$Z$4:$Z$198,"Yes")</f>
        <v>0</v>
      </c>
      <c r="I270" s="1497"/>
      <c r="J270" s="1497"/>
      <c r="K270" s="1497"/>
      <c r="L270" s="126"/>
      <c r="M270" s="542"/>
      <c r="N270" s="126"/>
      <c r="O270" s="126"/>
      <c r="P270" s="126"/>
      <c r="Q270" s="126"/>
      <c r="R270" s="126"/>
      <c r="S270" s="126"/>
      <c r="T270" s="126"/>
      <c r="U270" s="126"/>
      <c r="V270" s="126"/>
      <c r="W270" s="126"/>
      <c r="X270" s="126"/>
      <c r="Y270" s="543"/>
      <c r="Z270" s="242"/>
      <c r="AA270" s="126"/>
      <c r="AB270" s="126"/>
      <c r="AC270" s="126"/>
      <c r="AD270" s="126"/>
      <c r="AE270" s="126"/>
      <c r="AF270" s="126"/>
      <c r="AG270"/>
      <c r="AH270"/>
      <c r="AN270"/>
      <c r="AO270" s="182"/>
      <c r="AP270" s="682"/>
      <c r="AQ270" s="682"/>
      <c r="AR270" s="682"/>
      <c r="AS270" s="682"/>
    </row>
    <row r="271" spans="1:48" ht="15" customHeight="1" x14ac:dyDescent="0.25">
      <c r="A271" s="126"/>
      <c r="B271" s="126"/>
      <c r="C271" s="1494" t="s">
        <v>475</v>
      </c>
      <c r="D271" s="1495"/>
      <c r="E271" s="1495"/>
      <c r="F271" s="1495"/>
      <c r="G271" s="1496"/>
      <c r="H271" s="1497">
        <f>+COUNTIFS('5-Y Extra Plan'!$C$5:$C$200,"HR")</f>
        <v>0</v>
      </c>
      <c r="I271" s="1497"/>
      <c r="J271" s="1497"/>
      <c r="K271" s="1497"/>
      <c r="L271" s="126"/>
      <c r="M271" s="126"/>
      <c r="N271" s="126"/>
      <c r="O271" s="126"/>
      <c r="P271" s="126"/>
      <c r="Q271" s="126"/>
      <c r="R271" s="126"/>
      <c r="S271" s="126"/>
      <c r="T271" s="126"/>
      <c r="U271" s="126"/>
      <c r="V271" s="126"/>
      <c r="W271" s="126"/>
      <c r="X271" s="126"/>
      <c r="Z271" s="242"/>
      <c r="AA271" s="242"/>
      <c r="AB271" s="242"/>
      <c r="AC271" s="242"/>
      <c r="AD271" s="242"/>
      <c r="AE271" s="242"/>
      <c r="AF271" s="242"/>
      <c r="AG271" s="137"/>
      <c r="AH271" s="137"/>
      <c r="AI271" s="137"/>
      <c r="AJ271" s="137"/>
      <c r="AK271" s="137"/>
      <c r="AL271" s="137"/>
      <c r="AM271" s="137"/>
      <c r="AN271" s="137"/>
      <c r="AP271" s="682"/>
      <c r="AQ271" s="682"/>
      <c r="AR271" s="682"/>
    </row>
    <row r="272" spans="1:48" ht="15" customHeight="1" x14ac:dyDescent="0.25">
      <c r="A272" s="126"/>
      <c r="B272" s="126"/>
      <c r="C272" s="1489" t="s">
        <v>476</v>
      </c>
      <c r="D272" s="1490"/>
      <c r="E272" s="1490"/>
      <c r="F272" s="1490"/>
      <c r="G272" s="1491"/>
      <c r="H272" s="1492">
        <f>+SUM(H269:J271)</f>
        <v>0</v>
      </c>
      <c r="I272" s="1492"/>
      <c r="J272" s="1492"/>
      <c r="K272" s="1492"/>
      <c r="L272" s="126"/>
      <c r="M272" s="126"/>
      <c r="N272" s="126"/>
      <c r="O272" s="126"/>
      <c r="P272" s="126"/>
      <c r="Q272" s="126"/>
      <c r="R272" s="126"/>
      <c r="S272" s="126"/>
      <c r="T272" s="126"/>
      <c r="U272" s="126"/>
      <c r="V272" s="126"/>
      <c r="W272" s="126"/>
      <c r="X272" s="126"/>
      <c r="Z272" s="242"/>
      <c r="AA272" s="242"/>
      <c r="AB272" s="242"/>
      <c r="AC272" s="242"/>
      <c r="AD272" s="242"/>
      <c r="AE272" s="242"/>
      <c r="AF272" s="242"/>
      <c r="AG272" s="137"/>
      <c r="AH272" s="137"/>
      <c r="AI272" s="137"/>
      <c r="AJ272" s="137"/>
      <c r="AK272" s="137"/>
      <c r="AL272" s="137"/>
      <c r="AM272" s="137"/>
      <c r="AN272" s="137"/>
    </row>
    <row r="273" spans="1:45" ht="15" customHeight="1" x14ac:dyDescent="0.25">
      <c r="A273" s="126"/>
      <c r="B273" s="126"/>
      <c r="C273" s="126"/>
      <c r="D273" s="126"/>
      <c r="E273" s="126"/>
      <c r="F273" s="126"/>
      <c r="G273" s="126"/>
      <c r="H273" s="126"/>
      <c r="I273" s="126"/>
      <c r="J273" s="126"/>
      <c r="K273" s="126"/>
      <c r="L273" s="126"/>
      <c r="M273" s="126"/>
      <c r="N273" s="126"/>
      <c r="O273" s="126"/>
      <c r="P273" s="126"/>
      <c r="Q273" s="126"/>
      <c r="R273" s="126"/>
      <c r="S273" s="126"/>
      <c r="T273" s="126"/>
      <c r="U273" s="126"/>
      <c r="V273" s="126"/>
      <c r="W273" s="126"/>
      <c r="X273" s="126"/>
      <c r="Z273" s="242"/>
      <c r="AA273" s="242"/>
      <c r="AB273" s="242"/>
      <c r="AC273" s="242"/>
      <c r="AD273" s="242"/>
      <c r="AE273" s="242"/>
      <c r="AF273" s="242"/>
      <c r="AG273" s="137"/>
      <c r="AH273" s="137"/>
      <c r="AI273" s="137"/>
      <c r="AJ273" s="137"/>
      <c r="AK273" s="137"/>
      <c r="AL273" s="137"/>
      <c r="AM273" s="137"/>
      <c r="AN273" s="137"/>
    </row>
    <row r="274" spans="1:45" x14ac:dyDescent="0.25">
      <c r="A274" s="126"/>
      <c r="B274" s="126"/>
      <c r="C274" s="1493" t="s">
        <v>440</v>
      </c>
      <c r="D274" s="1493"/>
      <c r="E274" s="1493"/>
      <c r="F274" s="1493"/>
      <c r="G274" s="1493"/>
      <c r="H274" s="1493"/>
      <c r="I274" s="1493"/>
      <c r="J274" s="1493"/>
      <c r="K274" s="1493"/>
      <c r="L274" s="1493"/>
      <c r="M274" s="1493"/>
      <c r="N274" s="1493"/>
      <c r="O274" s="1493"/>
      <c r="P274" s="1493"/>
      <c r="Q274" s="1493"/>
      <c r="R274" s="1493"/>
      <c r="S274" s="1493"/>
      <c r="T274" s="1493"/>
      <c r="U274" s="1493"/>
      <c r="V274" s="1493"/>
      <c r="W274" s="1493"/>
      <c r="X274" s="126"/>
      <c r="Z274" s="242"/>
      <c r="AA274" s="242"/>
      <c r="AB274" s="242"/>
      <c r="AC274" s="242"/>
      <c r="AD274" s="242"/>
      <c r="AE274" s="242"/>
      <c r="AF274" s="242"/>
      <c r="AG274" s="137"/>
      <c r="AH274" s="137"/>
      <c r="AI274" s="137"/>
      <c r="AJ274" s="137"/>
      <c r="AK274" s="137"/>
      <c r="AL274" s="137"/>
      <c r="AM274" s="137"/>
      <c r="AN274" s="137"/>
    </row>
    <row r="275" spans="1:45" x14ac:dyDescent="0.25">
      <c r="A275" s="126"/>
      <c r="B275" s="126"/>
      <c r="C275" s="1493"/>
      <c r="D275" s="1493"/>
      <c r="E275" s="1493"/>
      <c r="F275" s="1493"/>
      <c r="G275" s="1493"/>
      <c r="H275" s="1493"/>
      <c r="I275" s="1493"/>
      <c r="J275" s="1493"/>
      <c r="K275" s="1493"/>
      <c r="L275" s="1493"/>
      <c r="M275" s="1493"/>
      <c r="N275" s="1493"/>
      <c r="O275" s="1493"/>
      <c r="P275" s="1493"/>
      <c r="Q275" s="1493"/>
      <c r="R275" s="1493"/>
      <c r="S275" s="1493"/>
      <c r="T275" s="1493"/>
      <c r="U275" s="1493"/>
      <c r="V275" s="1493"/>
      <c r="W275" s="1493"/>
      <c r="X275" s="126"/>
      <c r="Z275" s="242"/>
      <c r="AA275" s="242"/>
      <c r="AB275" s="242"/>
      <c r="AC275" s="242"/>
      <c r="AD275" s="242"/>
      <c r="AE275" s="242"/>
      <c r="AF275" s="242"/>
      <c r="AG275" s="137"/>
      <c r="AH275" s="137"/>
      <c r="AI275" s="137"/>
      <c r="AJ275" s="137"/>
      <c r="AK275" s="137"/>
      <c r="AL275" s="137"/>
      <c r="AM275" s="137"/>
      <c r="AN275" s="137"/>
    </row>
    <row r="276" spans="1:45" ht="15" customHeight="1" x14ac:dyDescent="0.25">
      <c r="A276" s="126"/>
      <c r="B276" s="126"/>
      <c r="C276" s="126"/>
      <c r="D276" s="126"/>
      <c r="E276" s="126"/>
      <c r="F276" s="126"/>
      <c r="G276" s="126"/>
      <c r="H276" s="126"/>
      <c r="I276" s="126"/>
      <c r="J276" s="126"/>
      <c r="K276" s="126"/>
      <c r="L276" s="126"/>
      <c r="M276" s="126"/>
      <c r="N276" s="126"/>
      <c r="O276" s="126"/>
      <c r="P276" s="126"/>
      <c r="Q276" s="126"/>
      <c r="R276" s="126"/>
      <c r="S276" s="126"/>
      <c r="T276" s="126"/>
      <c r="U276" s="126"/>
      <c r="V276" s="126"/>
      <c r="W276" s="126"/>
      <c r="X276" s="126"/>
      <c r="Z276" s="242"/>
      <c r="AA276" s="242"/>
      <c r="AB276" s="242"/>
      <c r="AC276" s="242"/>
      <c r="AD276" s="242"/>
      <c r="AE276" s="242"/>
      <c r="AF276" s="242"/>
      <c r="AG276" s="137"/>
      <c r="AH276" s="137"/>
      <c r="AI276" s="137"/>
      <c r="AJ276" s="137"/>
      <c r="AK276" s="137"/>
      <c r="AL276" s="137"/>
      <c r="AM276" s="137"/>
      <c r="AN276" s="137"/>
    </row>
    <row r="277" spans="1:45" ht="16.5" x14ac:dyDescent="0.25">
      <c r="A277" s="126"/>
      <c r="B277" s="528"/>
      <c r="C277" s="483" t="s">
        <v>444</v>
      </c>
      <c r="D277" s="126"/>
      <c r="E277" s="126"/>
      <c r="F277" s="126"/>
      <c r="G277" s="126"/>
      <c r="H277" s="126"/>
      <c r="I277" s="126"/>
      <c r="J277" s="126"/>
      <c r="K277" s="126"/>
      <c r="L277" s="126"/>
      <c r="M277" s="126"/>
      <c r="N277" s="126"/>
      <c r="O277" s="126"/>
      <c r="P277" s="126"/>
      <c r="Q277" s="126"/>
      <c r="R277" s="126"/>
      <c r="S277" s="126"/>
      <c r="T277" s="126"/>
      <c r="U277" s="126"/>
      <c r="V277" s="126"/>
      <c r="W277" s="126"/>
      <c r="X277" s="126"/>
      <c r="Z277" s="126"/>
      <c r="AA277" s="126"/>
      <c r="AB277" s="126"/>
      <c r="AC277" s="126"/>
      <c r="AD277" s="126"/>
      <c r="AE277" s="126"/>
      <c r="AF277" s="126"/>
    </row>
    <row r="278" spans="1:45" x14ac:dyDescent="0.25">
      <c r="A278" s="126"/>
      <c r="B278" s="126"/>
      <c r="C278" s="544"/>
      <c r="D278" s="545"/>
      <c r="E278" s="545"/>
      <c r="F278" s="545"/>
      <c r="G278" s="545"/>
      <c r="H278" s="545"/>
      <c r="I278" s="545"/>
      <c r="J278" s="545"/>
      <c r="K278" s="545"/>
      <c r="L278" s="545"/>
      <c r="M278" s="545"/>
      <c r="N278" s="545"/>
      <c r="O278" s="545"/>
      <c r="P278" s="545"/>
      <c r="Q278" s="545"/>
      <c r="R278" s="545"/>
      <c r="S278" s="545"/>
      <c r="T278" s="545"/>
      <c r="U278" s="545"/>
      <c r="V278" s="545"/>
      <c r="W278" s="545"/>
      <c r="X278" s="126"/>
      <c r="Z278" s="126"/>
      <c r="AA278" s="126"/>
      <c r="AB278" s="126"/>
      <c r="AC278" s="126"/>
      <c r="AD278" s="126"/>
      <c r="AE278" s="126"/>
      <c r="AF278" s="126"/>
    </row>
    <row r="279" spans="1:45" ht="16.5" x14ac:dyDescent="0.3">
      <c r="A279" s="126"/>
      <c r="B279" s="126"/>
      <c r="C279" s="126"/>
      <c r="D279" s="126"/>
      <c r="E279" s="126"/>
      <c r="F279" s="545"/>
      <c r="G279" s="545"/>
      <c r="H279" s="545"/>
      <c r="J279" s="126"/>
      <c r="K279" s="1481" t="s">
        <v>226</v>
      </c>
      <c r="L279" s="1482"/>
      <c r="M279" s="1482"/>
      <c r="N279" s="1483"/>
      <c r="O279" s="1484" t="s">
        <v>487</v>
      </c>
      <c r="P279" s="1485"/>
      <c r="Q279" s="1486"/>
      <c r="R279" s="126"/>
      <c r="S279" s="126"/>
      <c r="T279" s="126"/>
      <c r="U279" s="545"/>
      <c r="V279" s="545"/>
      <c r="W279" s="545"/>
      <c r="X279" s="126"/>
      <c r="Z279" s="126"/>
      <c r="AA279" s="126"/>
      <c r="AB279" s="126"/>
      <c r="AC279" s="126"/>
      <c r="AD279" s="126"/>
      <c r="AE279" s="126"/>
      <c r="AF279" s="126"/>
    </row>
    <row r="280" spans="1:45" ht="16.5" x14ac:dyDescent="0.3">
      <c r="A280" s="126"/>
      <c r="B280" s="126"/>
      <c r="C280" s="126"/>
      <c r="D280" s="126"/>
      <c r="E280" s="126"/>
      <c r="F280" s="545"/>
      <c r="G280" s="545"/>
      <c r="H280" s="545"/>
      <c r="I280" s="1487"/>
      <c r="J280" s="1487"/>
      <c r="K280" s="1474" t="str">
        <f>AQ283</f>
        <v>Minimum</v>
      </c>
      <c r="L280" s="1474"/>
      <c r="M280" s="1474"/>
      <c r="N280" s="1475"/>
      <c r="O280" s="1476">
        <f>+COUNTIF(Risk!$G$4:$G$200,K280)</f>
        <v>0</v>
      </c>
      <c r="P280" s="1477"/>
      <c r="Q280" s="1478"/>
      <c r="R280" s="126"/>
      <c r="S280" s="126"/>
      <c r="T280" s="542"/>
      <c r="U280" s="545"/>
      <c r="V280" s="545"/>
      <c r="W280" s="545"/>
      <c r="X280" s="126"/>
      <c r="Z280" s="126"/>
      <c r="AA280" s="126"/>
      <c r="AB280" s="126"/>
      <c r="AC280" s="126"/>
      <c r="AD280" s="126"/>
      <c r="AE280" s="126"/>
      <c r="AF280" s="126"/>
    </row>
    <row r="281" spans="1:45" ht="16.5" x14ac:dyDescent="0.3">
      <c r="A281" s="126"/>
      <c r="B281" s="126"/>
      <c r="C281" s="126"/>
      <c r="D281" s="126"/>
      <c r="E281" s="126"/>
      <c r="F281" s="545"/>
      <c r="G281" s="545"/>
      <c r="H281" s="545"/>
      <c r="I281" s="1488"/>
      <c r="J281" s="1488"/>
      <c r="K281" s="1474" t="str">
        <f>AQ284</f>
        <v>Low</v>
      </c>
      <c r="L281" s="1474"/>
      <c r="M281" s="1474"/>
      <c r="N281" s="1475"/>
      <c r="O281" s="1476">
        <f>+COUNTIF(Risk!$G$4:$G$200,K281)</f>
        <v>0</v>
      </c>
      <c r="P281" s="1477"/>
      <c r="Q281" s="1478"/>
      <c r="R281" s="126"/>
      <c r="S281" s="126"/>
      <c r="T281" s="126"/>
      <c r="U281" s="545"/>
      <c r="V281" s="545"/>
      <c r="W281" s="545"/>
      <c r="X281" s="126"/>
      <c r="Z281" s="126"/>
      <c r="AA281" s="126"/>
      <c r="AB281" s="126"/>
      <c r="AC281" s="126"/>
      <c r="AD281" s="126"/>
      <c r="AE281" s="126"/>
      <c r="AF281" s="126"/>
    </row>
    <row r="282" spans="1:45" ht="16.5" x14ac:dyDescent="0.3">
      <c r="A282" s="126"/>
      <c r="B282" s="126"/>
      <c r="C282" s="126"/>
      <c r="D282" s="126"/>
      <c r="E282" s="126"/>
      <c r="F282" s="545"/>
      <c r="G282" s="545"/>
      <c r="H282" s="545"/>
      <c r="I282" s="1479"/>
      <c r="J282" s="1479"/>
      <c r="K282" s="1474" t="str">
        <f>AQ285</f>
        <v>Moderate</v>
      </c>
      <c r="L282" s="1474"/>
      <c r="M282" s="1474"/>
      <c r="N282" s="1475"/>
      <c r="O282" s="1476">
        <f>+COUNTIF(Risk!$G$4:$G$200,K282)</f>
        <v>0</v>
      </c>
      <c r="P282" s="1477"/>
      <c r="Q282" s="1478"/>
      <c r="R282" s="126"/>
      <c r="S282" s="126"/>
      <c r="T282" s="126"/>
      <c r="U282" s="545"/>
      <c r="V282" s="545"/>
      <c r="W282" s="545"/>
      <c r="X282" s="126"/>
      <c r="Z282" s="126"/>
      <c r="AA282" s="126"/>
      <c r="AB282" s="126"/>
      <c r="AC282" s="126"/>
      <c r="AD282" s="126"/>
      <c r="AE282" s="126"/>
      <c r="AF282" s="126"/>
      <c r="AO282" s="182" t="s">
        <v>429</v>
      </c>
    </row>
    <row r="283" spans="1:45" ht="16.5" x14ac:dyDescent="0.3">
      <c r="A283" s="126"/>
      <c r="B283" s="126"/>
      <c r="C283" s="126"/>
      <c r="D283" s="126"/>
      <c r="E283" s="126"/>
      <c r="F283" s="545"/>
      <c r="G283" s="545"/>
      <c r="H283" s="545"/>
      <c r="I283" s="1480"/>
      <c r="J283" s="1480"/>
      <c r="K283" s="1474" t="str">
        <f>AQ286</f>
        <v>High</v>
      </c>
      <c r="L283" s="1474"/>
      <c r="M283" s="1474"/>
      <c r="N283" s="1475"/>
      <c r="O283" s="1476">
        <f>+COUNTIF(Risk!$G$4:$G$200,K283)</f>
        <v>0</v>
      </c>
      <c r="P283" s="1477"/>
      <c r="Q283" s="1478"/>
      <c r="R283" s="126"/>
      <c r="S283" s="126"/>
      <c r="T283" s="126"/>
      <c r="U283" s="545"/>
      <c r="V283" s="545"/>
      <c r="W283" s="545"/>
      <c r="X283" s="126"/>
      <c r="Z283" s="126"/>
      <c r="AA283" s="126"/>
      <c r="AB283" s="126"/>
      <c r="AC283" s="126"/>
      <c r="AD283" s="126"/>
      <c r="AE283" s="126"/>
      <c r="AF283" s="126"/>
      <c r="AO283" s="182" t="s">
        <v>430</v>
      </c>
      <c r="AP283" s="182" t="s">
        <v>434</v>
      </c>
      <c r="AQ283" s="182" t="s">
        <v>451</v>
      </c>
    </row>
    <row r="284" spans="1:45" ht="16.5" x14ac:dyDescent="0.3">
      <c r="A284" s="126"/>
      <c r="B284" s="126"/>
      <c r="C284" s="126"/>
      <c r="D284" s="126"/>
      <c r="E284" s="126"/>
      <c r="F284" s="545"/>
      <c r="G284" s="545"/>
      <c r="H284" s="545"/>
      <c r="I284" s="1473"/>
      <c r="J284" s="1473"/>
      <c r="K284" s="1474" t="str">
        <f>AQ287</f>
        <v>Extreme</v>
      </c>
      <c r="L284" s="1474"/>
      <c r="M284" s="1474"/>
      <c r="N284" s="1475"/>
      <c r="O284" s="1476">
        <f>+COUNTIF(Risk!$G$4:$G$200,K284)</f>
        <v>0</v>
      </c>
      <c r="P284" s="1477"/>
      <c r="Q284" s="1478"/>
      <c r="R284" s="126"/>
      <c r="S284" s="126"/>
      <c r="T284" s="126"/>
      <c r="U284" s="545"/>
      <c r="V284" s="545"/>
      <c r="W284" s="545"/>
      <c r="X284" s="126"/>
      <c r="Z284" s="126"/>
      <c r="AA284" s="126"/>
      <c r="AB284" s="126"/>
      <c r="AC284" s="126"/>
      <c r="AD284" s="126"/>
      <c r="AE284" s="126"/>
      <c r="AF284" s="126"/>
      <c r="AO284" s="182" t="s">
        <v>431</v>
      </c>
      <c r="AP284" s="182" t="s">
        <v>436</v>
      </c>
      <c r="AQ284" s="182" t="s">
        <v>450</v>
      </c>
    </row>
    <row r="285" spans="1:45" x14ac:dyDescent="0.25">
      <c r="A285" s="126"/>
      <c r="B285" s="126"/>
      <c r="C285" s="544"/>
      <c r="D285" s="545"/>
      <c r="E285" s="545"/>
      <c r="F285" s="545"/>
      <c r="G285" s="545"/>
      <c r="H285" s="545"/>
      <c r="I285" s="545"/>
      <c r="J285" s="545"/>
      <c r="K285" s="545"/>
      <c r="L285" s="545"/>
      <c r="M285" s="545"/>
      <c r="N285" s="545"/>
      <c r="O285" s="545"/>
      <c r="P285" s="545"/>
      <c r="Q285" s="545"/>
      <c r="R285" s="545"/>
      <c r="S285" s="545"/>
      <c r="T285" s="545"/>
      <c r="U285" s="545"/>
      <c r="V285" s="545"/>
      <c r="W285" s="545"/>
      <c r="X285" s="126"/>
      <c r="Z285" s="126"/>
      <c r="AA285" s="126"/>
      <c r="AB285" s="126"/>
      <c r="AC285" s="126"/>
      <c r="AD285" s="126"/>
      <c r="AE285" s="126"/>
      <c r="AF285" s="126"/>
      <c r="AO285" s="182" t="s">
        <v>432</v>
      </c>
      <c r="AP285" s="182" t="s">
        <v>438</v>
      </c>
      <c r="AQ285" s="182" t="s">
        <v>431</v>
      </c>
    </row>
    <row r="286" spans="1:45" x14ac:dyDescent="0.25">
      <c r="A286" s="126"/>
      <c r="B286" s="289"/>
      <c r="C286" s="544"/>
      <c r="D286" s="545"/>
      <c r="E286" s="545"/>
      <c r="F286" s="545"/>
      <c r="G286" s="545"/>
      <c r="H286" s="545"/>
      <c r="I286" s="545"/>
      <c r="J286" s="545"/>
      <c r="K286" s="545"/>
      <c r="L286" s="545"/>
      <c r="M286" s="545"/>
      <c r="N286" s="545"/>
      <c r="O286" s="545"/>
      <c r="P286" s="545"/>
      <c r="Q286" s="545"/>
      <c r="R286" s="545"/>
      <c r="S286" s="545"/>
      <c r="T286" s="545"/>
      <c r="U286" s="545"/>
      <c r="V286" s="545"/>
      <c r="W286" s="545"/>
      <c r="X286" s="133"/>
      <c r="Z286" s="126"/>
      <c r="AA286" s="126"/>
      <c r="AB286" s="126"/>
      <c r="AC286" s="126"/>
      <c r="AD286" s="126"/>
      <c r="AE286" s="126"/>
      <c r="AF286" s="126"/>
      <c r="AO286" s="182" t="s">
        <v>433</v>
      </c>
      <c r="AP286" s="182" t="s">
        <v>437</v>
      </c>
      <c r="AQ286" s="182" t="s">
        <v>448</v>
      </c>
    </row>
    <row r="287" spans="1:45" s="8" customFormat="1" ht="16.5" x14ac:dyDescent="0.25">
      <c r="A287" s="126"/>
      <c r="B287" s="546"/>
      <c r="C287" s="547"/>
      <c r="D287" s="467"/>
      <c r="E287" s="547"/>
      <c r="F287" s="548"/>
      <c r="G287" s="1470" t="str">
        <f>AO282</f>
        <v>Negligible</v>
      </c>
      <c r="H287" s="1471"/>
      <c r="I287" s="1472"/>
      <c r="J287" s="1470" t="str">
        <f>AO283</f>
        <v>Minor</v>
      </c>
      <c r="K287" s="1471"/>
      <c r="L287" s="1472"/>
      <c r="M287" s="1470" t="str">
        <f>AO284</f>
        <v>Moderate</v>
      </c>
      <c r="N287" s="1471"/>
      <c r="O287" s="1472"/>
      <c r="P287" s="1470" t="str">
        <f>AO285</f>
        <v>Significant</v>
      </c>
      <c r="Q287" s="1471"/>
      <c r="R287" s="1472"/>
      <c r="S287" s="1470" t="str">
        <f>AO286</f>
        <v>Severe</v>
      </c>
      <c r="T287" s="1471"/>
      <c r="U287" s="1472"/>
      <c r="V287" s="548"/>
      <c r="W287" s="548"/>
      <c r="X287" s="549"/>
      <c r="Y287" s="550"/>
      <c r="Z287" s="13"/>
      <c r="AA287" s="13"/>
      <c r="AB287" s="13"/>
      <c r="AC287" s="13"/>
      <c r="AD287" s="13"/>
      <c r="AE287" s="126"/>
      <c r="AF287" s="126"/>
      <c r="AG287"/>
      <c r="AO287" s="25"/>
      <c r="AP287" s="182" t="s">
        <v>435</v>
      </c>
      <c r="AQ287" s="182" t="s">
        <v>447</v>
      </c>
      <c r="AR287" s="182"/>
      <c r="AS287" s="25"/>
    </row>
    <row r="288" spans="1:45" ht="15.75" x14ac:dyDescent="0.25">
      <c r="A288" s="126"/>
      <c r="B288" s="289"/>
      <c r="C288" s="544"/>
      <c r="D288" s="1452" t="s">
        <v>485</v>
      </c>
      <c r="E288" s="1453"/>
      <c r="F288" s="1454"/>
      <c r="G288" s="1458" t="str">
        <f>$AQ$284</f>
        <v>Low</v>
      </c>
      <c r="H288" s="1459"/>
      <c r="I288" s="1460"/>
      <c r="J288" s="1461" t="str">
        <f>$AQ$285</f>
        <v>Moderate</v>
      </c>
      <c r="K288" s="1462"/>
      <c r="L288" s="1463"/>
      <c r="M288" s="1464" t="str">
        <f>$AQ$286</f>
        <v>High</v>
      </c>
      <c r="N288" s="1465"/>
      <c r="O288" s="1466"/>
      <c r="P288" s="1467" t="str">
        <f>$AQ$287</f>
        <v>Extreme</v>
      </c>
      <c r="Q288" s="1468"/>
      <c r="R288" s="1469"/>
      <c r="S288" s="1467" t="str">
        <f>$AQ$287</f>
        <v>Extreme</v>
      </c>
      <c r="T288" s="1468"/>
      <c r="U288" s="1469"/>
      <c r="V288" s="545"/>
      <c r="W288" s="545"/>
      <c r="X288" s="136"/>
      <c r="Z288" s="126"/>
      <c r="AA288" s="126"/>
      <c r="AB288" s="126"/>
      <c r="AC288" s="126"/>
      <c r="AD288" s="126"/>
      <c r="AE288" s="126"/>
      <c r="AF288" s="126"/>
      <c r="AP288" s="25"/>
      <c r="AQ288" s="25"/>
      <c r="AR288" s="25"/>
    </row>
    <row r="289" spans="1:32" x14ac:dyDescent="0.25">
      <c r="A289" s="126"/>
      <c r="B289" s="289"/>
      <c r="C289" s="544"/>
      <c r="D289" s="1452" t="s">
        <v>484</v>
      </c>
      <c r="E289" s="1453"/>
      <c r="F289" s="1454"/>
      <c r="G289" s="1455" t="str">
        <f>$AQ$283</f>
        <v>Minimum</v>
      </c>
      <c r="H289" s="1456"/>
      <c r="I289" s="1457"/>
      <c r="J289" s="1458" t="str">
        <f>$AQ$284</f>
        <v>Low</v>
      </c>
      <c r="K289" s="1459"/>
      <c r="L289" s="1460"/>
      <c r="M289" s="1461" t="str">
        <f>$AQ$285</f>
        <v>Moderate</v>
      </c>
      <c r="N289" s="1462"/>
      <c r="O289" s="1463"/>
      <c r="P289" s="1464" t="str">
        <f>$AQ$286</f>
        <v>High</v>
      </c>
      <c r="Q289" s="1465"/>
      <c r="R289" s="1466"/>
      <c r="S289" s="1467" t="str">
        <f>$AQ$287</f>
        <v>Extreme</v>
      </c>
      <c r="T289" s="1468"/>
      <c r="U289" s="1469"/>
      <c r="V289" s="545"/>
      <c r="W289" s="545"/>
      <c r="X289" s="136"/>
      <c r="Z289" s="126"/>
      <c r="AA289" s="126"/>
      <c r="AB289" s="126"/>
      <c r="AC289" s="126"/>
      <c r="AD289" s="126"/>
      <c r="AE289" s="126"/>
      <c r="AF289" s="126"/>
    </row>
    <row r="290" spans="1:32" x14ac:dyDescent="0.25">
      <c r="A290" s="126"/>
      <c r="B290" s="289"/>
      <c r="C290" s="544"/>
      <c r="D290" s="1452" t="s">
        <v>483</v>
      </c>
      <c r="E290" s="1453"/>
      <c r="F290" s="1454"/>
      <c r="G290" s="1455" t="str">
        <f>$AQ$283</f>
        <v>Minimum</v>
      </c>
      <c r="H290" s="1456"/>
      <c r="I290" s="1457"/>
      <c r="J290" s="1458" t="str">
        <f>$AQ$284</f>
        <v>Low</v>
      </c>
      <c r="K290" s="1459"/>
      <c r="L290" s="1460"/>
      <c r="M290" s="1461" t="str">
        <f>$AQ$285</f>
        <v>Moderate</v>
      </c>
      <c r="N290" s="1462"/>
      <c r="O290" s="1463"/>
      <c r="P290" s="1464" t="str">
        <f>$AQ$286</f>
        <v>High</v>
      </c>
      <c r="Q290" s="1465"/>
      <c r="R290" s="1466"/>
      <c r="S290" s="1464" t="str">
        <f>$AQ$286</f>
        <v>High</v>
      </c>
      <c r="T290" s="1465"/>
      <c r="U290" s="1466"/>
      <c r="V290" s="545"/>
      <c r="W290" s="545"/>
      <c r="X290" s="136"/>
      <c r="Z290" s="126"/>
      <c r="AA290" s="126"/>
      <c r="AB290" s="126"/>
      <c r="AC290" s="126"/>
      <c r="AD290" s="126"/>
      <c r="AE290" s="126"/>
      <c r="AF290" s="126"/>
    </row>
    <row r="291" spans="1:32" x14ac:dyDescent="0.25">
      <c r="A291" s="126"/>
      <c r="B291" s="289"/>
      <c r="C291" s="544"/>
      <c r="D291" s="1452" t="s">
        <v>482</v>
      </c>
      <c r="E291" s="1453"/>
      <c r="F291" s="1454"/>
      <c r="G291" s="1455" t="str">
        <f>$AQ$283</f>
        <v>Minimum</v>
      </c>
      <c r="H291" s="1456"/>
      <c r="I291" s="1457"/>
      <c r="J291" s="1458" t="str">
        <f>$AQ$284</f>
        <v>Low</v>
      </c>
      <c r="K291" s="1459"/>
      <c r="L291" s="1460"/>
      <c r="M291" s="1458" t="str">
        <f>$AQ$284</f>
        <v>Low</v>
      </c>
      <c r="N291" s="1459"/>
      <c r="O291" s="1460"/>
      <c r="P291" s="1461" t="str">
        <f>$AQ$285</f>
        <v>Moderate</v>
      </c>
      <c r="Q291" s="1462"/>
      <c r="R291" s="1463"/>
      <c r="S291" s="1464" t="str">
        <f>$AQ$286</f>
        <v>High</v>
      </c>
      <c r="T291" s="1465"/>
      <c r="U291" s="1466"/>
      <c r="V291" s="545"/>
      <c r="W291" s="545"/>
      <c r="X291" s="136"/>
      <c r="Z291" s="126"/>
      <c r="AA291" s="126"/>
      <c r="AB291" s="126"/>
      <c r="AC291" s="126"/>
      <c r="AD291" s="126"/>
      <c r="AE291" s="126"/>
      <c r="AF291" s="126"/>
    </row>
    <row r="292" spans="1:32" x14ac:dyDescent="0.25">
      <c r="A292" s="126"/>
      <c r="B292" s="289"/>
      <c r="C292" s="544"/>
      <c r="D292" s="1452" t="s">
        <v>481</v>
      </c>
      <c r="E292" s="1453"/>
      <c r="F292" s="1454"/>
      <c r="G292" s="1455" t="str">
        <f>$AQ$283</f>
        <v>Minimum</v>
      </c>
      <c r="H292" s="1456"/>
      <c r="I292" s="1457"/>
      <c r="J292" s="1455" t="str">
        <f>$AQ$283</f>
        <v>Minimum</v>
      </c>
      <c r="K292" s="1456"/>
      <c r="L292" s="1457"/>
      <c r="M292" s="1458" t="str">
        <f>$AQ$284</f>
        <v>Low</v>
      </c>
      <c r="N292" s="1459"/>
      <c r="O292" s="1460"/>
      <c r="P292" s="1461" t="str">
        <f>$AQ$285</f>
        <v>Moderate</v>
      </c>
      <c r="Q292" s="1462"/>
      <c r="R292" s="1463"/>
      <c r="S292" s="1464" t="str">
        <f>$AQ$286</f>
        <v>High</v>
      </c>
      <c r="T292" s="1465"/>
      <c r="U292" s="1466"/>
      <c r="V292" s="545"/>
      <c r="W292" s="545"/>
      <c r="X292" s="136"/>
      <c r="Z292" s="126"/>
      <c r="AA292" s="126"/>
      <c r="AB292" s="126"/>
      <c r="AC292" s="126"/>
      <c r="AD292" s="126"/>
      <c r="AE292" s="126"/>
      <c r="AF292" s="126"/>
    </row>
    <row r="293" spans="1:32" x14ac:dyDescent="0.25">
      <c r="A293" s="126"/>
      <c r="B293" s="126"/>
      <c r="C293" s="544"/>
      <c r="D293" s="126"/>
      <c r="E293" s="126"/>
      <c r="F293" s="126"/>
      <c r="G293" s="126"/>
      <c r="H293" s="126"/>
      <c r="I293" s="126"/>
      <c r="J293" s="126"/>
      <c r="K293" s="126"/>
      <c r="L293" s="126"/>
      <c r="M293" s="126"/>
      <c r="N293" s="126"/>
      <c r="O293" s="126"/>
      <c r="P293" s="126"/>
      <c r="Q293" s="126"/>
      <c r="R293" s="126"/>
      <c r="S293" s="126"/>
      <c r="T293" s="126"/>
      <c r="U293" s="126"/>
      <c r="V293" s="545"/>
      <c r="W293" s="545"/>
      <c r="X293" s="126"/>
      <c r="Z293" s="126"/>
      <c r="AA293" s="126"/>
      <c r="AB293" s="126"/>
      <c r="AC293" s="126"/>
      <c r="AD293" s="126"/>
      <c r="AE293" s="126"/>
      <c r="AF293" s="126"/>
    </row>
    <row r="294" spans="1:32" x14ac:dyDescent="0.25">
      <c r="A294" s="126"/>
      <c r="B294" s="126"/>
      <c r="C294" s="544"/>
      <c r="D294" s="126"/>
      <c r="E294" s="126"/>
      <c r="F294" s="126"/>
      <c r="G294" s="126"/>
      <c r="H294" s="126"/>
      <c r="I294" s="126"/>
      <c r="J294" s="126"/>
      <c r="K294" s="126"/>
      <c r="L294" s="126"/>
      <c r="M294" s="126"/>
      <c r="N294" s="126"/>
      <c r="O294" s="126"/>
      <c r="P294" s="126"/>
      <c r="Q294" s="126"/>
      <c r="R294" s="126"/>
      <c r="S294" s="126"/>
      <c r="T294" s="126"/>
      <c r="U294" s="126"/>
      <c r="V294" s="545"/>
      <c r="W294" s="545"/>
      <c r="X294" s="126"/>
      <c r="Z294" s="126"/>
      <c r="AA294" s="126"/>
      <c r="AB294" s="126"/>
      <c r="AC294" s="126"/>
      <c r="AD294" s="126"/>
      <c r="AE294" s="126"/>
      <c r="AF294" s="126"/>
    </row>
    <row r="295" spans="1:32" x14ac:dyDescent="0.25">
      <c r="A295" s="126"/>
      <c r="B295" s="126"/>
      <c r="C295" s="544"/>
      <c r="D295" s="545"/>
      <c r="E295" s="545"/>
      <c r="F295" s="545"/>
      <c r="G295" s="545"/>
      <c r="H295" s="545"/>
      <c r="I295" s="545"/>
      <c r="J295" s="545"/>
      <c r="K295" s="545"/>
      <c r="L295" s="545"/>
      <c r="M295" s="545"/>
      <c r="N295" s="545"/>
      <c r="O295" s="545"/>
      <c r="P295" s="545"/>
      <c r="Q295" s="545"/>
      <c r="R295" s="545"/>
      <c r="S295" s="545"/>
      <c r="T295" s="545"/>
      <c r="U295" s="545"/>
      <c r="V295" s="545"/>
      <c r="W295" s="545"/>
      <c r="X295" s="126"/>
      <c r="Z295" s="126"/>
      <c r="AA295" s="126"/>
      <c r="AB295" s="126"/>
      <c r="AC295" s="126"/>
      <c r="AD295" s="126"/>
      <c r="AE295" s="126"/>
      <c r="AF295" s="126"/>
    </row>
    <row r="296" spans="1:32" x14ac:dyDescent="0.25">
      <c r="A296" s="126"/>
      <c r="B296" s="126"/>
      <c r="C296" s="126"/>
      <c r="D296" s="126"/>
      <c r="E296" s="126"/>
      <c r="F296" s="126"/>
      <c r="G296" s="126"/>
      <c r="H296" s="126"/>
      <c r="I296" s="126"/>
      <c r="J296" s="126"/>
      <c r="K296" s="126"/>
      <c r="L296" s="126"/>
      <c r="M296" s="126"/>
      <c r="N296" s="126"/>
      <c r="O296" s="126"/>
      <c r="P296" s="126"/>
      <c r="Q296" s="126"/>
      <c r="R296" s="126"/>
      <c r="S296" s="126"/>
      <c r="T296" s="126"/>
      <c r="U296" s="126"/>
      <c r="V296" s="126"/>
      <c r="W296" s="126"/>
      <c r="X296" s="126"/>
      <c r="Z296" s="126"/>
      <c r="AA296" s="126"/>
      <c r="AB296" s="126"/>
      <c r="AC296" s="126"/>
      <c r="AD296" s="126"/>
      <c r="AE296" s="126"/>
      <c r="AF296" s="126"/>
    </row>
    <row r="297" spans="1:32" ht="16.5" x14ac:dyDescent="0.25">
      <c r="A297" s="126"/>
      <c r="B297" s="158"/>
      <c r="C297" s="483" t="s">
        <v>462</v>
      </c>
      <c r="D297" s="126"/>
      <c r="E297" s="126"/>
      <c r="F297" s="126"/>
      <c r="G297" s="126"/>
      <c r="H297" s="126"/>
      <c r="I297" s="126"/>
      <c r="J297" s="126"/>
      <c r="K297" s="126"/>
      <c r="L297" s="126"/>
      <c r="M297" s="126"/>
      <c r="N297" s="126"/>
      <c r="O297" s="126"/>
      <c r="P297" s="126"/>
      <c r="Q297" s="126"/>
      <c r="R297" s="126"/>
      <c r="S297" s="126"/>
      <c r="T297" s="126"/>
      <c r="U297" s="126"/>
      <c r="V297" s="126"/>
      <c r="W297" s="126"/>
      <c r="X297" s="136"/>
      <c r="Z297" s="126"/>
      <c r="AA297" s="126"/>
      <c r="AB297" s="126"/>
      <c r="AC297" s="126"/>
      <c r="AD297" s="126"/>
      <c r="AE297" s="126"/>
      <c r="AF297" s="126"/>
    </row>
    <row r="298" spans="1:32" x14ac:dyDescent="0.25">
      <c r="A298" s="126"/>
      <c r="B298" s="289"/>
      <c r="C298" s="126"/>
      <c r="D298" s="126"/>
      <c r="E298" s="126"/>
      <c r="F298" s="126"/>
      <c r="G298" s="126"/>
      <c r="H298" s="126"/>
      <c r="I298" s="126"/>
      <c r="J298" s="126"/>
      <c r="K298" s="126"/>
      <c r="L298" s="126"/>
      <c r="M298" s="126"/>
      <c r="N298" s="126"/>
      <c r="O298" s="126"/>
      <c r="P298" s="126"/>
      <c r="Q298" s="126"/>
      <c r="R298" s="126"/>
      <c r="S298" s="126"/>
      <c r="T298" s="126"/>
      <c r="U298" s="126"/>
      <c r="V298" s="126"/>
      <c r="W298" s="126"/>
      <c r="X298" s="136"/>
      <c r="Z298" s="126"/>
      <c r="AA298" s="126"/>
      <c r="AB298" s="126"/>
      <c r="AC298" s="126"/>
      <c r="AD298" s="126"/>
      <c r="AE298" s="126"/>
      <c r="AF298" s="126"/>
    </row>
    <row r="299" spans="1:32" ht="15.75" x14ac:dyDescent="0.25">
      <c r="A299" s="126"/>
      <c r="B299" s="289"/>
      <c r="D299" s="551" t="s">
        <v>225</v>
      </c>
      <c r="E299" s="552"/>
      <c r="F299" s="552"/>
      <c r="G299" s="552"/>
      <c r="H299" s="552"/>
      <c r="I299" s="552"/>
      <c r="J299" s="552"/>
      <c r="K299" s="552"/>
      <c r="L299" s="1447" t="s">
        <v>144</v>
      </c>
      <c r="M299" s="1448"/>
      <c r="N299" s="1448"/>
      <c r="O299" s="1448"/>
      <c r="P299" s="1448"/>
      <c r="Q299" s="1449"/>
      <c r="R299" s="1447" t="s">
        <v>145</v>
      </c>
      <c r="S299" s="1450"/>
      <c r="T299" s="1450"/>
      <c r="U299" s="1450"/>
      <c r="V299" s="1450"/>
      <c r="W299" s="1451"/>
      <c r="X299" s="136"/>
      <c r="Z299" s="126"/>
      <c r="AA299" s="126"/>
      <c r="AB299" s="126"/>
      <c r="AC299" s="126"/>
      <c r="AD299" s="126"/>
      <c r="AE299" s="126"/>
      <c r="AF299" s="126"/>
    </row>
    <row r="300" spans="1:32" ht="15.75" x14ac:dyDescent="0.25">
      <c r="A300" s="126"/>
      <c r="B300" s="289"/>
      <c r="C300" s="553" t="s">
        <v>222</v>
      </c>
      <c r="D300" s="554"/>
      <c r="E300" s="554"/>
      <c r="F300" s="554"/>
      <c r="G300" s="554"/>
      <c r="H300" s="554"/>
      <c r="I300" s="554"/>
      <c r="J300" s="554"/>
      <c r="K300" s="554"/>
      <c r="L300" s="554"/>
      <c r="M300" s="554"/>
      <c r="N300" s="554"/>
      <c r="O300" s="554"/>
      <c r="P300" s="554"/>
      <c r="Q300" s="554"/>
      <c r="R300" s="554"/>
      <c r="S300" s="554"/>
      <c r="T300" s="554"/>
      <c r="U300" s="554"/>
      <c r="V300" s="554"/>
      <c r="W300" s="555"/>
      <c r="X300" s="136"/>
      <c r="Z300" s="126"/>
      <c r="AA300" s="126"/>
      <c r="AB300" s="126"/>
      <c r="AC300" s="126"/>
      <c r="AD300" s="126"/>
      <c r="AE300" s="126"/>
      <c r="AF300" s="126"/>
    </row>
    <row r="301" spans="1:32" ht="15" customHeight="1" x14ac:dyDescent="0.25">
      <c r="A301" s="126"/>
      <c r="B301" s="289"/>
      <c r="C301" s="126"/>
      <c r="D301" s="1430" t="e">
        <f>'UoF Goals'!C30</f>
        <v>#REF!</v>
      </c>
      <c r="E301" s="1431"/>
      <c r="F301" s="1431"/>
      <c r="G301" s="1431"/>
      <c r="H301" s="1431"/>
      <c r="I301" s="1431"/>
      <c r="J301" s="1431"/>
      <c r="K301" s="1432"/>
      <c r="L301" s="1442" t="e">
        <f>'UoF Goals'!D30</f>
        <v>#REF!</v>
      </c>
      <c r="M301" s="1443"/>
      <c r="N301" s="1443"/>
      <c r="O301" s="1443"/>
      <c r="P301" s="1443"/>
      <c r="Q301" s="1444"/>
      <c r="R301" s="1436">
        <f>'UoF Goals'!G30</f>
        <v>0</v>
      </c>
      <c r="S301" s="1437"/>
      <c r="T301" s="1437"/>
      <c r="U301" s="1437"/>
      <c r="V301" s="1437"/>
      <c r="W301" s="1438"/>
      <c r="X301" s="136"/>
      <c r="Z301" s="126"/>
      <c r="AA301" s="126"/>
      <c r="AB301" s="126"/>
      <c r="AC301" s="126"/>
      <c r="AD301" s="126"/>
      <c r="AE301" s="126"/>
      <c r="AF301" s="126"/>
    </row>
    <row r="302" spans="1:32" ht="24.75" customHeight="1" x14ac:dyDescent="0.25">
      <c r="A302" s="126"/>
      <c r="B302" s="289"/>
      <c r="C302" s="126"/>
      <c r="D302" s="1430" t="e">
        <f>'UoF Goals'!C31</f>
        <v>#REF!</v>
      </c>
      <c r="E302" s="1431"/>
      <c r="F302" s="1431"/>
      <c r="G302" s="1431"/>
      <c r="H302" s="1431"/>
      <c r="I302" s="1431"/>
      <c r="J302" s="1431"/>
      <c r="K302" s="1432"/>
      <c r="L302" s="1433" t="e">
        <f>'UoF Goals'!D31</f>
        <v>#REF!</v>
      </c>
      <c r="M302" s="1434"/>
      <c r="N302" s="1434"/>
      <c r="O302" s="1434"/>
      <c r="P302" s="1434"/>
      <c r="Q302" s="1435"/>
      <c r="R302" s="1439">
        <f>'UoF Goals'!G31</f>
        <v>0</v>
      </c>
      <c r="S302" s="1440"/>
      <c r="T302" s="1440"/>
      <c r="U302" s="1440"/>
      <c r="V302" s="1440"/>
      <c r="W302" s="1441"/>
      <c r="X302" s="136"/>
      <c r="Z302" s="126"/>
      <c r="AA302" s="126"/>
      <c r="AB302" s="126"/>
      <c r="AC302" s="126"/>
      <c r="AD302" s="126"/>
      <c r="AE302" s="126"/>
      <c r="AF302" s="126"/>
    </row>
    <row r="303" spans="1:32" ht="14.85" customHeight="1" x14ac:dyDescent="0.25">
      <c r="A303" s="126"/>
      <c r="B303" s="289"/>
      <c r="C303" s="126"/>
      <c r="D303" s="1430" t="e">
        <f>'UoF Goals'!C32</f>
        <v>#REF!</v>
      </c>
      <c r="E303" s="1431"/>
      <c r="F303" s="1431"/>
      <c r="G303" s="1431"/>
      <c r="H303" s="1431"/>
      <c r="I303" s="1431"/>
      <c r="J303" s="1431"/>
      <c r="K303" s="1432"/>
      <c r="L303" s="1442" t="e">
        <f>'UoF Goals'!D32</f>
        <v>#REF!</v>
      </c>
      <c r="M303" s="1443"/>
      <c r="N303" s="1443"/>
      <c r="O303" s="1443"/>
      <c r="P303" s="1443"/>
      <c r="Q303" s="1444"/>
      <c r="R303" s="1436">
        <f>'UoF Goals'!G32</f>
        <v>0</v>
      </c>
      <c r="S303" s="1437"/>
      <c r="T303" s="1437"/>
      <c r="U303" s="1437"/>
      <c r="V303" s="1437"/>
      <c r="W303" s="1438"/>
      <c r="X303" s="136"/>
      <c r="Z303" s="126"/>
      <c r="AA303" s="126"/>
      <c r="AB303" s="126"/>
      <c r="AC303" s="126"/>
      <c r="AD303" s="126"/>
      <c r="AE303" s="126"/>
      <c r="AF303" s="126"/>
    </row>
    <row r="304" spans="1:32" ht="35.25" customHeight="1" x14ac:dyDescent="0.25">
      <c r="A304" s="126"/>
      <c r="B304" s="289"/>
      <c r="C304" s="126"/>
      <c r="D304" s="1430" t="e">
        <f>'UoF Goals'!C33</f>
        <v>#REF!</v>
      </c>
      <c r="E304" s="1431"/>
      <c r="F304" s="1431"/>
      <c r="G304" s="1431"/>
      <c r="H304" s="1431"/>
      <c r="I304" s="1431"/>
      <c r="J304" s="1431"/>
      <c r="K304" s="1432"/>
      <c r="L304" s="1433" t="e">
        <f>'UoF Goals'!D33</f>
        <v>#REF!</v>
      </c>
      <c r="M304" s="1434"/>
      <c r="N304" s="1434"/>
      <c r="O304" s="1434"/>
      <c r="P304" s="1434"/>
      <c r="Q304" s="1435"/>
      <c r="R304" s="1439">
        <f>'UoF Goals'!G33</f>
        <v>0</v>
      </c>
      <c r="S304" s="1440"/>
      <c r="T304" s="1440"/>
      <c r="U304" s="1440"/>
      <c r="V304" s="1440"/>
      <c r="W304" s="1441"/>
      <c r="X304" s="136"/>
      <c r="Z304" s="126"/>
      <c r="AA304" s="126"/>
      <c r="AB304" s="126"/>
      <c r="AC304" s="126"/>
      <c r="AD304" s="126"/>
      <c r="AE304" s="126"/>
      <c r="AF304" s="126"/>
    </row>
    <row r="305" spans="1:32" ht="15.75" x14ac:dyDescent="0.25">
      <c r="A305" s="126"/>
      <c r="B305" s="289"/>
      <c r="C305" s="553" t="s">
        <v>221</v>
      </c>
      <c r="D305" s="554"/>
      <c r="E305" s="554"/>
      <c r="F305" s="554"/>
      <c r="G305" s="554"/>
      <c r="H305" s="554"/>
      <c r="I305" s="554"/>
      <c r="J305" s="554"/>
      <c r="K305" s="554"/>
      <c r="L305" s="554"/>
      <c r="M305" s="554"/>
      <c r="N305" s="554"/>
      <c r="O305" s="554"/>
      <c r="P305" s="554"/>
      <c r="Q305" s="554"/>
      <c r="R305" s="554"/>
      <c r="S305" s="554"/>
      <c r="T305" s="554"/>
      <c r="U305" s="554"/>
      <c r="V305" s="554"/>
      <c r="W305" s="555"/>
      <c r="X305" s="136"/>
      <c r="Z305" s="126"/>
      <c r="AA305" s="126"/>
      <c r="AB305" s="126"/>
      <c r="AC305" s="126"/>
      <c r="AD305" s="126"/>
      <c r="AE305" s="126"/>
      <c r="AF305" s="126"/>
    </row>
    <row r="306" spans="1:32" ht="26.25" customHeight="1" x14ac:dyDescent="0.25">
      <c r="A306" s="126"/>
      <c r="B306" s="289"/>
      <c r="C306" s="126"/>
      <c r="D306" s="1430" t="e">
        <f>'UoF Goals'!C35</f>
        <v>#REF!</v>
      </c>
      <c r="E306" s="1431"/>
      <c r="F306" s="1431"/>
      <c r="G306" s="1431"/>
      <c r="H306" s="1431"/>
      <c r="I306" s="1431"/>
      <c r="J306" s="1431"/>
      <c r="K306" s="1432"/>
      <c r="L306" s="1433" t="e">
        <f>'UoF Goals'!D35</f>
        <v>#REF!</v>
      </c>
      <c r="M306" s="1434"/>
      <c r="N306" s="1434"/>
      <c r="O306" s="1434"/>
      <c r="P306" s="1434"/>
      <c r="Q306" s="1435"/>
      <c r="R306" s="1439">
        <f>'UoF Goals'!G35</f>
        <v>0</v>
      </c>
      <c r="S306" s="1440"/>
      <c r="T306" s="1440"/>
      <c r="U306" s="1440"/>
      <c r="V306" s="1440"/>
      <c r="W306" s="1441"/>
      <c r="X306" s="136"/>
      <c r="Z306" s="126"/>
      <c r="AA306" s="126"/>
      <c r="AB306" s="126"/>
      <c r="AC306" s="126"/>
      <c r="AD306" s="126"/>
      <c r="AE306" s="126"/>
      <c r="AF306" s="126"/>
    </row>
    <row r="307" spans="1:32" ht="14.85" customHeight="1" x14ac:dyDescent="0.25">
      <c r="A307" s="126"/>
      <c r="B307" s="289"/>
      <c r="C307" s="126"/>
      <c r="D307" s="1430" t="e">
        <f>'UoF Goals'!C36</f>
        <v>#REF!</v>
      </c>
      <c r="E307" s="1431"/>
      <c r="F307" s="1431"/>
      <c r="G307" s="1431"/>
      <c r="H307" s="1431"/>
      <c r="I307" s="1431"/>
      <c r="J307" s="1431"/>
      <c r="K307" s="1432"/>
      <c r="L307" s="1433" t="e">
        <f>'UoF Goals'!D36</f>
        <v>#REF!</v>
      </c>
      <c r="M307" s="1434"/>
      <c r="N307" s="1434"/>
      <c r="O307" s="1434"/>
      <c r="P307" s="1434"/>
      <c r="Q307" s="1435"/>
      <c r="R307" s="1439">
        <f>'UoF Goals'!G36</f>
        <v>0</v>
      </c>
      <c r="S307" s="1440"/>
      <c r="T307" s="1440"/>
      <c r="U307" s="1440"/>
      <c r="V307" s="1440"/>
      <c r="W307" s="1441"/>
      <c r="X307" s="136"/>
      <c r="Z307" s="126"/>
      <c r="AA307" s="126"/>
      <c r="AB307" s="126"/>
      <c r="AC307" s="126"/>
      <c r="AD307" s="126"/>
      <c r="AE307" s="126"/>
      <c r="AF307" s="126"/>
    </row>
    <row r="308" spans="1:32" ht="15.75" x14ac:dyDescent="0.25">
      <c r="A308" s="126"/>
      <c r="B308" s="289"/>
      <c r="C308" s="553" t="s">
        <v>220</v>
      </c>
      <c r="D308" s="554"/>
      <c r="E308" s="554"/>
      <c r="F308" s="554"/>
      <c r="G308" s="554"/>
      <c r="H308" s="554"/>
      <c r="I308" s="554"/>
      <c r="J308" s="554"/>
      <c r="K308" s="554"/>
      <c r="L308" s="554"/>
      <c r="M308" s="554"/>
      <c r="N308" s="554"/>
      <c r="O308" s="554"/>
      <c r="P308" s="554"/>
      <c r="Q308" s="554"/>
      <c r="R308" s="554"/>
      <c r="S308" s="554"/>
      <c r="T308" s="554"/>
      <c r="U308" s="554"/>
      <c r="V308" s="554"/>
      <c r="W308" s="555"/>
      <c r="X308" s="136"/>
      <c r="Z308" s="126"/>
      <c r="AA308" s="126"/>
      <c r="AB308" s="126"/>
      <c r="AC308" s="126"/>
      <c r="AD308" s="126"/>
      <c r="AE308" s="126"/>
      <c r="AF308" s="126"/>
    </row>
    <row r="309" spans="1:32" ht="14.85" customHeight="1" x14ac:dyDescent="0.25">
      <c r="A309" s="126"/>
      <c r="B309" s="289"/>
      <c r="C309" s="126"/>
      <c r="D309" s="1430" t="e">
        <f>'UoF Goals'!C38</f>
        <v>#REF!</v>
      </c>
      <c r="E309" s="1431"/>
      <c r="F309" s="1431"/>
      <c r="G309" s="1431"/>
      <c r="H309" s="1431"/>
      <c r="I309" s="1431"/>
      <c r="J309" s="1431"/>
      <c r="K309" s="1432"/>
      <c r="L309" s="1433" t="e">
        <f>'UoF Goals'!D38</f>
        <v>#REF!</v>
      </c>
      <c r="M309" s="1434"/>
      <c r="N309" s="1434"/>
      <c r="O309" s="1434"/>
      <c r="P309" s="1434"/>
      <c r="Q309" s="1435"/>
      <c r="R309" s="1439">
        <f>'UoF Goals'!G38</f>
        <v>0</v>
      </c>
      <c r="S309" s="1440"/>
      <c r="T309" s="1440"/>
      <c r="U309" s="1440"/>
      <c r="V309" s="1440"/>
      <c r="W309" s="1441"/>
      <c r="X309" s="136"/>
      <c r="Z309" s="126"/>
      <c r="AA309" s="126"/>
      <c r="AB309" s="126"/>
      <c r="AC309" s="126"/>
      <c r="AD309" s="126"/>
      <c r="AE309" s="126"/>
      <c r="AF309" s="126"/>
    </row>
    <row r="310" spans="1:32" ht="14.85" customHeight="1" x14ac:dyDescent="0.25">
      <c r="A310" s="126"/>
      <c r="B310" s="289"/>
      <c r="C310" s="126"/>
      <c r="D310" s="1430" t="e">
        <f>'UoF Goals'!C39</f>
        <v>#REF!</v>
      </c>
      <c r="E310" s="1431"/>
      <c r="F310" s="1431"/>
      <c r="G310" s="1431"/>
      <c r="H310" s="1431"/>
      <c r="I310" s="1431"/>
      <c r="J310" s="1431"/>
      <c r="K310" s="1432"/>
      <c r="L310" s="1433" t="e">
        <f>'UoF Goals'!D39</f>
        <v>#REF!</v>
      </c>
      <c r="M310" s="1434"/>
      <c r="N310" s="1434"/>
      <c r="O310" s="1434"/>
      <c r="P310" s="1434"/>
      <c r="Q310" s="1435"/>
      <c r="R310" s="1439">
        <f>'UoF Goals'!G39</f>
        <v>0</v>
      </c>
      <c r="S310" s="1440"/>
      <c r="T310" s="1440"/>
      <c r="U310" s="1440"/>
      <c r="V310" s="1440"/>
      <c r="W310" s="1441"/>
      <c r="X310" s="136"/>
      <c r="Z310" s="126"/>
      <c r="AA310" s="126"/>
      <c r="AB310" s="126"/>
      <c r="AC310" s="126"/>
      <c r="AD310" s="126"/>
      <c r="AE310" s="126"/>
      <c r="AF310" s="126"/>
    </row>
    <row r="311" spans="1:32" ht="15.75" x14ac:dyDescent="0.25">
      <c r="A311" s="126"/>
      <c r="B311" s="289"/>
      <c r="C311" s="553" t="s">
        <v>124</v>
      </c>
      <c r="D311" s="554"/>
      <c r="E311" s="554"/>
      <c r="F311" s="554"/>
      <c r="G311" s="554"/>
      <c r="H311" s="554"/>
      <c r="I311" s="554"/>
      <c r="J311" s="554"/>
      <c r="K311" s="554"/>
      <c r="L311" s="554"/>
      <c r="M311" s="554"/>
      <c r="N311" s="554"/>
      <c r="O311" s="554"/>
      <c r="P311" s="554"/>
      <c r="Q311" s="554"/>
      <c r="R311" s="554"/>
      <c r="S311" s="554"/>
      <c r="T311" s="554"/>
      <c r="U311" s="554"/>
      <c r="V311" s="554"/>
      <c r="W311" s="555"/>
      <c r="X311" s="136"/>
      <c r="Z311" s="126"/>
      <c r="AA311" s="126"/>
      <c r="AB311" s="126"/>
      <c r="AC311" s="126"/>
      <c r="AD311" s="126"/>
      <c r="AE311" s="126"/>
      <c r="AF311" s="126"/>
    </row>
    <row r="312" spans="1:32" ht="14.85" customHeight="1" x14ac:dyDescent="0.25">
      <c r="A312" s="126"/>
      <c r="B312" s="289"/>
      <c r="C312" s="126"/>
      <c r="D312" s="1430" t="e">
        <f>'UoF Goals'!C41</f>
        <v>#REF!</v>
      </c>
      <c r="E312" s="1431"/>
      <c r="F312" s="1431"/>
      <c r="G312" s="1431"/>
      <c r="H312" s="1431"/>
      <c r="I312" s="1431"/>
      <c r="J312" s="1431"/>
      <c r="K312" s="1432"/>
      <c r="L312" s="1442" t="e">
        <f>'UoF Goals'!D41</f>
        <v>#REF!</v>
      </c>
      <c r="M312" s="1443"/>
      <c r="N312" s="1443"/>
      <c r="O312" s="1443"/>
      <c r="P312" s="1443"/>
      <c r="Q312" s="1444"/>
      <c r="R312" s="1436" t="str">
        <f>'UoF Goals'!G41</f>
        <v/>
      </c>
      <c r="S312" s="1437"/>
      <c r="T312" s="1437"/>
      <c r="U312" s="1437"/>
      <c r="V312" s="1437"/>
      <c r="W312" s="1438"/>
      <c r="X312" s="136"/>
      <c r="Z312" s="126"/>
      <c r="AA312" s="126"/>
      <c r="AB312" s="126"/>
      <c r="AC312" s="126"/>
      <c r="AD312" s="126"/>
      <c r="AE312" s="126"/>
      <c r="AF312" s="126"/>
    </row>
    <row r="313" spans="1:32" ht="25.5" customHeight="1" x14ac:dyDescent="0.25">
      <c r="A313" s="126"/>
      <c r="B313" s="289"/>
      <c r="C313" s="126"/>
      <c r="D313" s="1430" t="e">
        <f>'UoF Goals'!C42</f>
        <v>#REF!</v>
      </c>
      <c r="E313" s="1431"/>
      <c r="F313" s="1431"/>
      <c r="G313" s="1431"/>
      <c r="H313" s="1431"/>
      <c r="I313" s="1431"/>
      <c r="J313" s="1431"/>
      <c r="K313" s="1432"/>
      <c r="L313" s="1436" t="e">
        <f>'UoF Goals'!D42</f>
        <v>#REF!</v>
      </c>
      <c r="M313" s="1445"/>
      <c r="N313" s="1445"/>
      <c r="O313" s="1445"/>
      <c r="P313" s="1445"/>
      <c r="Q313" s="1446"/>
      <c r="R313" s="1436" t="str">
        <f>'UoF Goals'!G42</f>
        <v/>
      </c>
      <c r="S313" s="1437"/>
      <c r="T313" s="1437"/>
      <c r="U313" s="1437"/>
      <c r="V313" s="1437"/>
      <c r="W313" s="1438"/>
      <c r="X313" s="136"/>
      <c r="Z313" s="126"/>
      <c r="AA313" s="126"/>
      <c r="AB313" s="126"/>
      <c r="AC313" s="126"/>
      <c r="AD313" s="126"/>
      <c r="AE313" s="126"/>
      <c r="AF313" s="126"/>
    </row>
    <row r="314" spans="1:32" ht="15.75" x14ac:dyDescent="0.25">
      <c r="A314" s="126"/>
      <c r="B314" s="289"/>
      <c r="C314" s="553" t="s">
        <v>227</v>
      </c>
      <c r="D314" s="554"/>
      <c r="E314" s="554"/>
      <c r="F314" s="554"/>
      <c r="G314" s="554"/>
      <c r="H314" s="554"/>
      <c r="I314" s="554"/>
      <c r="J314" s="554"/>
      <c r="K314" s="554"/>
      <c r="L314" s="554"/>
      <c r="M314" s="554"/>
      <c r="N314" s="554"/>
      <c r="O314" s="554"/>
      <c r="P314" s="554"/>
      <c r="Q314" s="554"/>
      <c r="R314" s="554"/>
      <c r="S314" s="554"/>
      <c r="T314" s="554"/>
      <c r="U314" s="554"/>
      <c r="V314" s="554"/>
      <c r="W314" s="555"/>
      <c r="X314" s="136"/>
      <c r="Z314" s="126"/>
      <c r="AA314" s="126"/>
      <c r="AB314" s="126"/>
      <c r="AC314" s="126"/>
      <c r="AD314" s="126"/>
      <c r="AE314" s="126"/>
      <c r="AF314" s="126"/>
    </row>
    <row r="315" spans="1:32" ht="33.75" customHeight="1" x14ac:dyDescent="0.25">
      <c r="A315" s="126"/>
      <c r="B315" s="289"/>
      <c r="C315" s="126"/>
      <c r="D315" s="1430" t="e">
        <f>'UoF Goals'!C44</f>
        <v>#REF!</v>
      </c>
      <c r="E315" s="1431"/>
      <c r="F315" s="1431"/>
      <c r="G315" s="1431"/>
      <c r="H315" s="1431"/>
      <c r="I315" s="1431"/>
      <c r="J315" s="1431"/>
      <c r="K315" s="1432"/>
      <c r="L315" s="1433" t="e">
        <f>'UoF Goals'!D44</f>
        <v>#REF!</v>
      </c>
      <c r="M315" s="1434"/>
      <c r="N315" s="1434"/>
      <c r="O315" s="1434"/>
      <c r="P315" s="1434"/>
      <c r="Q315" s="1435"/>
      <c r="R315" s="1439">
        <f>'UoF Goals'!G44</f>
        <v>0</v>
      </c>
      <c r="S315" s="1440"/>
      <c r="T315" s="1440"/>
      <c r="U315" s="1440"/>
      <c r="V315" s="1440"/>
      <c r="W315" s="1441"/>
      <c r="X315" s="136"/>
      <c r="Z315" s="126"/>
      <c r="AA315" s="126"/>
      <c r="AB315" s="126"/>
      <c r="AC315" s="126"/>
      <c r="AD315" s="126"/>
      <c r="AE315" s="126"/>
      <c r="AF315" s="126"/>
    </row>
    <row r="316" spans="1:32" ht="33.75" customHeight="1" x14ac:dyDescent="0.25">
      <c r="A316" s="126"/>
      <c r="B316" s="289"/>
      <c r="C316" s="126"/>
      <c r="D316" s="1430" t="e">
        <f>'UoF Goals'!C45</f>
        <v>#REF!</v>
      </c>
      <c r="E316" s="1431"/>
      <c r="F316" s="1431"/>
      <c r="G316" s="1431"/>
      <c r="H316" s="1431"/>
      <c r="I316" s="1431"/>
      <c r="J316" s="1431"/>
      <c r="K316" s="1432"/>
      <c r="L316" s="1433" t="e">
        <f>'UoF Goals'!D45</f>
        <v>#REF!</v>
      </c>
      <c r="M316" s="1434"/>
      <c r="N316" s="1434"/>
      <c r="O316" s="1434"/>
      <c r="P316" s="1434"/>
      <c r="Q316" s="1435"/>
      <c r="R316" s="1439">
        <f>'UoF Goals'!G45</f>
        <v>0</v>
      </c>
      <c r="S316" s="1440"/>
      <c r="T316" s="1440"/>
      <c r="U316" s="1440"/>
      <c r="V316" s="1440"/>
      <c r="W316" s="1441"/>
      <c r="X316" s="136"/>
      <c r="Z316" s="126"/>
      <c r="AA316" s="126"/>
      <c r="AB316" s="126"/>
      <c r="AC316" s="126"/>
      <c r="AD316" s="126"/>
      <c r="AE316" s="126"/>
      <c r="AF316" s="126"/>
    </row>
    <row r="317" spans="1:32" ht="33.75" customHeight="1" x14ac:dyDescent="0.25">
      <c r="A317" s="126"/>
      <c r="B317" s="289"/>
      <c r="C317" s="126"/>
      <c r="D317" s="1430" t="e">
        <f>'UoF Goals'!C46</f>
        <v>#REF!</v>
      </c>
      <c r="E317" s="1431"/>
      <c r="F317" s="1431"/>
      <c r="G317" s="1431"/>
      <c r="H317" s="1431"/>
      <c r="I317" s="1431"/>
      <c r="J317" s="1431"/>
      <c r="K317" s="1432"/>
      <c r="L317" s="1433" t="e">
        <f>'UoF Goals'!D46</f>
        <v>#REF!</v>
      </c>
      <c r="M317" s="1434"/>
      <c r="N317" s="1434"/>
      <c r="O317" s="1434"/>
      <c r="P317" s="1434"/>
      <c r="Q317" s="1435"/>
      <c r="R317" s="1436" t="str">
        <f>'UoF Goals'!G46</f>
        <v/>
      </c>
      <c r="S317" s="1437"/>
      <c r="T317" s="1437"/>
      <c r="U317" s="1437"/>
      <c r="V317" s="1437"/>
      <c r="W317" s="1438"/>
      <c r="X317" s="136"/>
      <c r="Z317" s="126"/>
      <c r="AA317" s="126"/>
      <c r="AB317" s="126"/>
      <c r="AC317" s="126"/>
      <c r="AD317" s="126"/>
      <c r="AE317" s="126"/>
      <c r="AF317" s="126"/>
    </row>
    <row r="318" spans="1:32" ht="33.75" customHeight="1" x14ac:dyDescent="0.25">
      <c r="A318" s="126"/>
      <c r="B318" s="289"/>
      <c r="C318" s="126"/>
      <c r="D318" s="1430" t="e">
        <f>'UoF Goals'!C47</f>
        <v>#REF!</v>
      </c>
      <c r="E318" s="1431"/>
      <c r="F318" s="1431"/>
      <c r="G318" s="1431"/>
      <c r="H318" s="1431"/>
      <c r="I318" s="1431"/>
      <c r="J318" s="1431"/>
      <c r="K318" s="1432"/>
      <c r="L318" s="1433" t="e">
        <f>'UoF Goals'!D47</f>
        <v>#REF!</v>
      </c>
      <c r="M318" s="1434"/>
      <c r="N318" s="1434"/>
      <c r="O318" s="1434"/>
      <c r="P318" s="1434"/>
      <c r="Q318" s="1435"/>
      <c r="R318" s="1436" t="str">
        <f>'UoF Goals'!G47</f>
        <v/>
      </c>
      <c r="S318" s="1437"/>
      <c r="T318" s="1437"/>
      <c r="U318" s="1437"/>
      <c r="V318" s="1437"/>
      <c r="W318" s="1438"/>
      <c r="X318" s="136"/>
      <c r="Z318" s="126"/>
      <c r="AA318" s="126"/>
      <c r="AB318" s="126"/>
      <c r="AC318" s="126"/>
      <c r="AD318" s="126"/>
      <c r="AE318" s="126"/>
      <c r="AF318" s="126"/>
    </row>
    <row r="319" spans="1:32" ht="33.75" customHeight="1" x14ac:dyDescent="0.25">
      <c r="A319" s="126"/>
      <c r="B319" s="289"/>
      <c r="C319" s="126"/>
      <c r="D319" s="1430" t="e">
        <f>'UoF Goals'!C48</f>
        <v>#REF!</v>
      </c>
      <c r="E319" s="1431"/>
      <c r="F319" s="1431"/>
      <c r="G319" s="1431"/>
      <c r="H319" s="1431"/>
      <c r="I319" s="1431"/>
      <c r="J319" s="1431"/>
      <c r="K319" s="1432"/>
      <c r="L319" s="1433" t="e">
        <f>'UoF Goals'!D48</f>
        <v>#REF!</v>
      </c>
      <c r="M319" s="1434"/>
      <c r="N319" s="1434"/>
      <c r="O319" s="1434"/>
      <c r="P319" s="1434"/>
      <c r="Q319" s="1435"/>
      <c r="R319" s="1436" t="str">
        <f>'UoF Goals'!G48</f>
        <v/>
      </c>
      <c r="S319" s="1437"/>
      <c r="T319" s="1437"/>
      <c r="U319" s="1437"/>
      <c r="V319" s="1437"/>
      <c r="W319" s="1438"/>
      <c r="X319" s="136"/>
      <c r="Z319" s="126"/>
      <c r="AA319" s="126"/>
      <c r="AB319" s="126"/>
      <c r="AC319" s="126"/>
      <c r="AD319" s="126"/>
      <c r="AE319" s="126"/>
      <c r="AF319" s="126"/>
    </row>
    <row r="320" spans="1:32" ht="33.75" customHeight="1" x14ac:dyDescent="0.25">
      <c r="A320" s="126"/>
      <c r="B320" s="289"/>
      <c r="C320" s="126"/>
      <c r="D320" s="1430" t="e">
        <f>'UoF Goals'!C49</f>
        <v>#REF!</v>
      </c>
      <c r="E320" s="1431"/>
      <c r="F320" s="1431"/>
      <c r="G320" s="1431"/>
      <c r="H320" s="1431"/>
      <c r="I320" s="1431"/>
      <c r="J320" s="1431"/>
      <c r="K320" s="1432"/>
      <c r="L320" s="1433" t="e">
        <f>'UoF Goals'!D49</f>
        <v>#REF!</v>
      </c>
      <c r="M320" s="1434"/>
      <c r="N320" s="1434"/>
      <c r="O320" s="1434"/>
      <c r="P320" s="1434"/>
      <c r="Q320" s="1435"/>
      <c r="R320" s="1436" t="str">
        <f>'UoF Goals'!G49</f>
        <v/>
      </c>
      <c r="S320" s="1437"/>
      <c r="T320" s="1437"/>
      <c r="U320" s="1437"/>
      <c r="V320" s="1437"/>
      <c r="W320" s="1438"/>
      <c r="X320" s="136"/>
      <c r="Z320" s="126"/>
      <c r="AA320" s="126"/>
      <c r="AB320" s="126"/>
      <c r="AC320" s="126"/>
      <c r="AD320" s="126"/>
      <c r="AE320" s="126"/>
      <c r="AF320" s="126"/>
    </row>
    <row r="321" spans="1:32" ht="33.75" customHeight="1" x14ac:dyDescent="0.25">
      <c r="A321" s="126"/>
      <c r="B321" s="289"/>
      <c r="C321" s="126"/>
      <c r="D321" s="1430" t="e">
        <f>'UoF Goals'!C50</f>
        <v>#REF!</v>
      </c>
      <c r="E321" s="1431"/>
      <c r="F321" s="1431"/>
      <c r="G321" s="1431"/>
      <c r="H321" s="1431"/>
      <c r="I321" s="1431"/>
      <c r="J321" s="1431"/>
      <c r="K321" s="1432"/>
      <c r="L321" s="1433" t="e">
        <f>'UoF Goals'!D50</f>
        <v>#REF!</v>
      </c>
      <c r="M321" s="1434"/>
      <c r="N321" s="1434"/>
      <c r="O321" s="1434"/>
      <c r="P321" s="1434"/>
      <c r="Q321" s="1435"/>
      <c r="R321" s="1436" t="str">
        <f>'UoF Goals'!G50</f>
        <v/>
      </c>
      <c r="S321" s="1437"/>
      <c r="T321" s="1437"/>
      <c r="U321" s="1437"/>
      <c r="V321" s="1437"/>
      <c r="W321" s="1438"/>
      <c r="X321" s="136"/>
      <c r="Z321" s="126"/>
      <c r="AA321" s="126"/>
      <c r="AB321" s="126"/>
      <c r="AC321" s="126"/>
      <c r="AD321" s="126"/>
      <c r="AE321" s="126"/>
      <c r="AF321" s="126"/>
    </row>
    <row r="322" spans="1:32" ht="33.75" customHeight="1" x14ac:dyDescent="0.25">
      <c r="A322" s="126"/>
      <c r="B322" s="289"/>
      <c r="C322" s="126"/>
      <c r="D322" s="1430" t="e">
        <f>'UoF Goals'!C51</f>
        <v>#REF!</v>
      </c>
      <c r="E322" s="1431"/>
      <c r="F322" s="1431"/>
      <c r="G322" s="1431"/>
      <c r="H322" s="1431"/>
      <c r="I322" s="1431"/>
      <c r="J322" s="1431"/>
      <c r="K322" s="1432"/>
      <c r="L322" s="1433" t="e">
        <f>'UoF Goals'!D51</f>
        <v>#REF!</v>
      </c>
      <c r="M322" s="1434"/>
      <c r="N322" s="1434"/>
      <c r="O322" s="1434"/>
      <c r="P322" s="1434"/>
      <c r="Q322" s="1435"/>
      <c r="R322" s="1439">
        <f>'UoF Goals'!G51</f>
        <v>0</v>
      </c>
      <c r="S322" s="1440"/>
      <c r="T322" s="1440"/>
      <c r="U322" s="1440"/>
      <c r="V322" s="1440"/>
      <c r="W322" s="1441"/>
      <c r="X322" s="136"/>
      <c r="Z322" s="126"/>
      <c r="AA322" s="126"/>
      <c r="AB322" s="126"/>
      <c r="AC322" s="126"/>
      <c r="AD322" s="126"/>
      <c r="AE322" s="126"/>
      <c r="AF322" s="126"/>
    </row>
    <row r="323" spans="1:32" x14ac:dyDescent="0.25">
      <c r="A323" s="126"/>
      <c r="B323" s="289"/>
      <c r="C323" s="126"/>
      <c r="D323" s="126"/>
      <c r="E323" s="126"/>
      <c r="F323" s="126"/>
      <c r="G323" s="126"/>
      <c r="H323" s="126"/>
      <c r="I323" s="126"/>
      <c r="J323" s="126"/>
      <c r="K323" s="126"/>
      <c r="L323" s="126"/>
      <c r="M323" s="126"/>
      <c r="N323" s="126"/>
      <c r="O323" s="126"/>
      <c r="P323" s="126"/>
      <c r="Q323" s="126"/>
      <c r="R323" s="126"/>
      <c r="S323" s="126"/>
      <c r="T323" s="126"/>
      <c r="U323" s="126"/>
      <c r="V323" s="126"/>
      <c r="W323" s="126"/>
      <c r="X323" s="136"/>
      <c r="Z323" s="126"/>
      <c r="AA323" s="126"/>
      <c r="AB323" s="126"/>
      <c r="AC323" s="126"/>
      <c r="AD323" s="126"/>
      <c r="AE323" s="126"/>
      <c r="AF323" s="126"/>
    </row>
    <row r="324" spans="1:32" x14ac:dyDescent="0.25">
      <c r="A324" s="126"/>
      <c r="B324" s="289"/>
      <c r="C324" s="126"/>
      <c r="D324" s="126"/>
      <c r="E324" s="126"/>
      <c r="F324" s="126"/>
      <c r="G324" s="126"/>
      <c r="H324" s="126"/>
      <c r="I324" s="126"/>
      <c r="J324" s="126"/>
      <c r="K324" s="126"/>
      <c r="L324" s="126"/>
      <c r="M324" s="126"/>
      <c r="N324" s="126"/>
      <c r="O324" s="126"/>
      <c r="P324" s="126"/>
      <c r="Q324" s="126"/>
      <c r="R324" s="126"/>
      <c r="S324" s="126"/>
      <c r="T324" s="126"/>
      <c r="U324" s="126"/>
      <c r="V324" s="126"/>
      <c r="W324" s="126"/>
      <c r="X324" s="136"/>
      <c r="Z324" s="126"/>
      <c r="AA324" s="126"/>
      <c r="AB324" s="126"/>
      <c r="AC324" s="126"/>
      <c r="AD324" s="126"/>
      <c r="AE324" s="126"/>
      <c r="AF324" s="126"/>
    </row>
    <row r="325" spans="1:32" x14ac:dyDescent="0.25">
      <c r="A325" s="126"/>
      <c r="B325" s="126"/>
      <c r="C325" s="126"/>
      <c r="D325" s="126"/>
      <c r="E325" s="126"/>
      <c r="F325" s="126"/>
      <c r="G325" s="126"/>
      <c r="H325" s="126"/>
      <c r="I325" s="126"/>
      <c r="J325" s="126"/>
      <c r="K325" s="126"/>
      <c r="L325" s="126"/>
      <c r="M325" s="126"/>
      <c r="N325" s="126"/>
      <c r="O325" s="126"/>
      <c r="P325" s="126"/>
      <c r="Q325" s="126"/>
      <c r="R325" s="126"/>
      <c r="S325" s="126"/>
      <c r="T325" s="126"/>
      <c r="U325" s="126"/>
      <c r="V325" s="126"/>
      <c r="W325" s="126"/>
      <c r="X325" s="126"/>
      <c r="Z325" s="126"/>
      <c r="AA325" s="126"/>
      <c r="AB325" s="126"/>
      <c r="AC325" s="126"/>
      <c r="AD325" s="126"/>
      <c r="AE325" s="126"/>
      <c r="AF325" s="126"/>
    </row>
    <row r="326" spans="1:32" x14ac:dyDescent="0.25">
      <c r="A326" s="126"/>
      <c r="B326" s="126"/>
      <c r="C326" s="126"/>
      <c r="D326" s="126"/>
      <c r="E326" s="126"/>
      <c r="F326" s="126"/>
      <c r="G326" s="126"/>
      <c r="H326" s="126"/>
      <c r="I326" s="126"/>
      <c r="J326" s="126"/>
      <c r="K326" s="126"/>
      <c r="L326" s="126"/>
      <c r="M326" s="126"/>
      <c r="N326" s="126"/>
      <c r="O326" s="126"/>
      <c r="P326" s="126"/>
      <c r="Q326" s="126"/>
      <c r="R326" s="126"/>
      <c r="S326" s="126"/>
      <c r="T326" s="126"/>
      <c r="U326" s="126"/>
      <c r="V326" s="126"/>
      <c r="W326" s="126"/>
      <c r="X326" s="126"/>
      <c r="Z326" s="126"/>
      <c r="AA326" s="126"/>
      <c r="AB326" s="126"/>
      <c r="AC326" s="126"/>
      <c r="AD326" s="126"/>
      <c r="AE326" s="126"/>
      <c r="AF326" s="126"/>
    </row>
    <row r="327" spans="1:32" x14ac:dyDescent="0.25">
      <c r="A327" s="126"/>
      <c r="B327" s="126"/>
      <c r="C327" s="126"/>
      <c r="D327" s="126"/>
      <c r="E327" s="126"/>
      <c r="F327" s="126"/>
      <c r="G327" s="126"/>
      <c r="H327" s="126"/>
      <c r="I327" s="126"/>
      <c r="J327" s="126"/>
      <c r="K327" s="126"/>
      <c r="L327" s="126"/>
      <c r="M327" s="126"/>
      <c r="N327" s="126"/>
      <c r="O327" s="126"/>
      <c r="P327" s="126"/>
      <c r="Q327" s="126"/>
      <c r="R327" s="126"/>
      <c r="S327" s="126"/>
      <c r="T327" s="126"/>
      <c r="U327" s="126"/>
      <c r="V327" s="126"/>
      <c r="W327" s="126"/>
      <c r="X327" s="126"/>
      <c r="Z327" s="126"/>
      <c r="AA327" s="126"/>
      <c r="AB327" s="126"/>
      <c r="AC327" s="126"/>
      <c r="AD327" s="126"/>
      <c r="AE327" s="126"/>
      <c r="AF327" s="126"/>
    </row>
    <row r="328" spans="1:32" x14ac:dyDescent="0.25">
      <c r="A328" s="126"/>
      <c r="B328" s="126"/>
      <c r="C328" s="126"/>
      <c r="D328" s="126"/>
      <c r="E328" s="126"/>
      <c r="F328" s="126"/>
      <c r="G328" s="126"/>
      <c r="H328" s="126"/>
      <c r="I328" s="126"/>
      <c r="J328" s="126"/>
      <c r="K328" s="126"/>
      <c r="L328" s="126"/>
      <c r="M328" s="126"/>
      <c r="N328" s="126"/>
      <c r="O328" s="126"/>
      <c r="P328" s="126"/>
      <c r="Q328" s="126"/>
      <c r="R328" s="126"/>
      <c r="S328" s="126"/>
      <c r="T328" s="126"/>
      <c r="U328" s="126"/>
      <c r="V328" s="126"/>
      <c r="W328" s="126"/>
      <c r="X328" s="126"/>
      <c r="Z328" s="126"/>
      <c r="AA328" s="126"/>
      <c r="AB328" s="126"/>
      <c r="AC328" s="126"/>
      <c r="AD328" s="126"/>
      <c r="AE328" s="126"/>
      <c r="AF328" s="126"/>
    </row>
    <row r="329" spans="1:32" x14ac:dyDescent="0.25">
      <c r="A329" s="126"/>
      <c r="B329" s="126"/>
      <c r="C329" s="126"/>
      <c r="D329" s="126"/>
      <c r="E329" s="126"/>
      <c r="F329" s="126"/>
      <c r="G329" s="126"/>
      <c r="H329" s="126"/>
      <c r="I329" s="126"/>
      <c r="J329" s="126"/>
      <c r="K329" s="126"/>
      <c r="L329" s="126"/>
      <c r="M329" s="126"/>
      <c r="N329" s="126"/>
      <c r="O329" s="126"/>
      <c r="P329" s="126"/>
      <c r="Q329" s="126"/>
      <c r="R329" s="126"/>
      <c r="S329" s="126"/>
      <c r="T329" s="126"/>
      <c r="U329" s="126"/>
      <c r="V329" s="126"/>
      <c r="W329" s="126"/>
      <c r="X329" s="126"/>
      <c r="Z329" s="126"/>
      <c r="AA329" s="126"/>
      <c r="AB329" s="126"/>
      <c r="AC329" s="126"/>
      <c r="AD329" s="126"/>
      <c r="AE329" s="126"/>
      <c r="AF329" s="126"/>
    </row>
    <row r="330" spans="1:32" x14ac:dyDescent="0.25">
      <c r="A330" s="126"/>
      <c r="B330" s="126"/>
      <c r="C330" s="126"/>
      <c r="D330" s="126"/>
      <c r="E330" s="126"/>
      <c r="F330" s="126"/>
      <c r="G330" s="126"/>
      <c r="H330" s="126"/>
      <c r="I330" s="126"/>
      <c r="J330" s="126"/>
      <c r="K330" s="126"/>
      <c r="L330" s="126"/>
      <c r="M330" s="126"/>
      <c r="N330" s="126"/>
      <c r="O330" s="126"/>
      <c r="P330" s="126"/>
      <c r="Q330" s="126"/>
      <c r="R330" s="126"/>
      <c r="S330" s="126"/>
      <c r="T330" s="126"/>
      <c r="U330" s="126"/>
      <c r="V330" s="126"/>
      <c r="W330" s="126"/>
      <c r="X330" s="126"/>
      <c r="Z330" s="126"/>
      <c r="AA330" s="126"/>
      <c r="AB330" s="126"/>
      <c r="AC330" s="126"/>
      <c r="AD330" s="126"/>
      <c r="AE330" s="126"/>
      <c r="AF330" s="126"/>
    </row>
    <row r="331" spans="1:32" x14ac:dyDescent="0.25">
      <c r="A331" s="126"/>
      <c r="B331" s="126"/>
      <c r="C331" s="126"/>
      <c r="D331" s="126"/>
      <c r="E331" s="126"/>
      <c r="F331" s="126"/>
      <c r="G331" s="126"/>
      <c r="H331" s="126"/>
      <c r="I331" s="126"/>
      <c r="J331" s="126"/>
      <c r="K331" s="126"/>
      <c r="L331" s="126"/>
      <c r="M331" s="126"/>
      <c r="N331" s="126"/>
      <c r="O331" s="126"/>
      <c r="P331" s="126"/>
      <c r="Q331" s="126"/>
      <c r="R331" s="126"/>
      <c r="S331" s="126"/>
      <c r="T331" s="126"/>
      <c r="U331" s="126"/>
      <c r="V331" s="126"/>
      <c r="W331" s="126"/>
      <c r="X331" s="126"/>
      <c r="Z331" s="126"/>
      <c r="AA331" s="126"/>
      <c r="AB331" s="126"/>
      <c r="AC331" s="126"/>
      <c r="AD331" s="126"/>
      <c r="AE331" s="126"/>
      <c r="AF331" s="126"/>
    </row>
  </sheetData>
  <sheetProtection algorithmName="SHA-512" hashValue="mxIH6nLC9mW7IlLAo+Ab2TiNWmQ414rBFAY2By6SFOe4hqrHHDO/0ewIN65MAb+vtwxT+9HgMa+3MCgjBqI6dw==" saltValue="2PAdczgRQRVGz6+RyRfY5g==" spinCount="100000" sheet="1" objects="1" scenarios="1"/>
  <customSheetViews>
    <customSheetView guid="{BDC8AE3F-6C52-4013-8B34-4743A4E33792}" state="hidden">
      <pageMargins left="0.7" right="0.7" top="0.75" bottom="0.75" header="0.3" footer="0.3"/>
      <pageSetup orientation="portrait" r:id="rId1"/>
    </customSheetView>
    <customSheetView guid="{DFDD0A5F-1CD5-4B59-83C1-73FEE1AC7815}" state="hidden">
      <pageMargins left="0.7" right="0.7" top="0.75" bottom="0.75" header="0.3" footer="0.3"/>
      <pageSetup orientation="portrait" r:id="rId2"/>
    </customSheetView>
  </customSheetViews>
  <mergeCells count="210">
    <mergeCell ref="C48:W49"/>
    <mergeCell ref="C80:W84"/>
    <mergeCell ref="C87:W91"/>
    <mergeCell ref="D97:W97"/>
    <mergeCell ref="D99:W99"/>
    <mergeCell ref="D101:W101"/>
    <mergeCell ref="C18:P19"/>
    <mergeCell ref="C34:W37"/>
    <mergeCell ref="C38:W39"/>
    <mergeCell ref="C40:W41"/>
    <mergeCell ref="C42:W43"/>
    <mergeCell ref="C45:W46"/>
    <mergeCell ref="D115:W115"/>
    <mergeCell ref="G119:I119"/>
    <mergeCell ref="C137:W138"/>
    <mergeCell ref="N155:S155"/>
    <mergeCell ref="T155:X155"/>
    <mergeCell ref="D103:W103"/>
    <mergeCell ref="D105:W105"/>
    <mergeCell ref="D107:W107"/>
    <mergeCell ref="D109:W109"/>
    <mergeCell ref="D111:W111"/>
    <mergeCell ref="D113:W113"/>
    <mergeCell ref="C160:G160"/>
    <mergeCell ref="H160:K160"/>
    <mergeCell ref="C161:G161"/>
    <mergeCell ref="H161:K161"/>
    <mergeCell ref="C156:M156"/>
    <mergeCell ref="N156:S156"/>
    <mergeCell ref="T156:X156"/>
    <mergeCell ref="C159:G159"/>
    <mergeCell ref="H159:K159"/>
    <mergeCell ref="N181:S181"/>
    <mergeCell ref="T181:X181"/>
    <mergeCell ref="C182:M182"/>
    <mergeCell ref="N182:S182"/>
    <mergeCell ref="T182:X182"/>
    <mergeCell ref="C183:M183"/>
    <mergeCell ref="N183:S183"/>
    <mergeCell ref="T183:X183"/>
    <mergeCell ref="C162:G162"/>
    <mergeCell ref="H162:K162"/>
    <mergeCell ref="C163:G163"/>
    <mergeCell ref="H163:K163"/>
    <mergeCell ref="C190:G190"/>
    <mergeCell ref="H190:K190"/>
    <mergeCell ref="C192:W193"/>
    <mergeCell ref="C188:G188"/>
    <mergeCell ref="H188:K188"/>
    <mergeCell ref="C189:G189"/>
    <mergeCell ref="H189:K189"/>
    <mergeCell ref="C186:G186"/>
    <mergeCell ref="H186:K186"/>
    <mergeCell ref="C187:G187"/>
    <mergeCell ref="H187:K187"/>
    <mergeCell ref="C215:G215"/>
    <mergeCell ref="H215:K215"/>
    <mergeCell ref="C216:G216"/>
    <mergeCell ref="H216:K216"/>
    <mergeCell ref="N210:S210"/>
    <mergeCell ref="T210:X210"/>
    <mergeCell ref="C211:M211"/>
    <mergeCell ref="N211:S211"/>
    <mergeCell ref="T211:X211"/>
    <mergeCell ref="C214:G214"/>
    <mergeCell ref="H214:K214"/>
    <mergeCell ref="T236:X236"/>
    <mergeCell ref="C237:M237"/>
    <mergeCell ref="N237:S237"/>
    <mergeCell ref="T237:X237"/>
    <mergeCell ref="C240:G240"/>
    <mergeCell ref="H240:K240"/>
    <mergeCell ref="C217:G217"/>
    <mergeCell ref="H217:K217"/>
    <mergeCell ref="C218:G218"/>
    <mergeCell ref="H218:K218"/>
    <mergeCell ref="C243:G243"/>
    <mergeCell ref="H243:K243"/>
    <mergeCell ref="C244:G244"/>
    <mergeCell ref="H244:K244"/>
    <mergeCell ref="C241:G241"/>
    <mergeCell ref="H241:K241"/>
    <mergeCell ref="C242:G242"/>
    <mergeCell ref="H242:K242"/>
    <mergeCell ref="N236:S236"/>
    <mergeCell ref="C270:G270"/>
    <mergeCell ref="H270:K270"/>
    <mergeCell ref="C271:G271"/>
    <mergeCell ref="H271:K271"/>
    <mergeCell ref="C268:G268"/>
    <mergeCell ref="H268:K268"/>
    <mergeCell ref="C269:G269"/>
    <mergeCell ref="H269:K269"/>
    <mergeCell ref="C246:W247"/>
    <mergeCell ref="N264:S264"/>
    <mergeCell ref="T264:X264"/>
    <mergeCell ref="C265:M265"/>
    <mergeCell ref="N265:S265"/>
    <mergeCell ref="T265:X265"/>
    <mergeCell ref="K279:N279"/>
    <mergeCell ref="O279:Q279"/>
    <mergeCell ref="I280:J280"/>
    <mergeCell ref="K280:N280"/>
    <mergeCell ref="O280:Q280"/>
    <mergeCell ref="I281:J281"/>
    <mergeCell ref="K281:N281"/>
    <mergeCell ref="O281:Q281"/>
    <mergeCell ref="C272:G272"/>
    <mergeCell ref="H272:K272"/>
    <mergeCell ref="C274:W275"/>
    <mergeCell ref="I284:J284"/>
    <mergeCell ref="K284:N284"/>
    <mergeCell ref="O284:Q284"/>
    <mergeCell ref="G287:I287"/>
    <mergeCell ref="J287:L287"/>
    <mergeCell ref="M287:O287"/>
    <mergeCell ref="P287:R287"/>
    <mergeCell ref="I282:J282"/>
    <mergeCell ref="K282:N282"/>
    <mergeCell ref="O282:Q282"/>
    <mergeCell ref="I283:J283"/>
    <mergeCell ref="K283:N283"/>
    <mergeCell ref="O283:Q283"/>
    <mergeCell ref="D289:F289"/>
    <mergeCell ref="G289:I289"/>
    <mergeCell ref="J289:L289"/>
    <mergeCell ref="M289:O289"/>
    <mergeCell ref="P289:R289"/>
    <mergeCell ref="S289:U289"/>
    <mergeCell ref="S287:U287"/>
    <mergeCell ref="D288:F288"/>
    <mergeCell ref="G288:I288"/>
    <mergeCell ref="J288:L288"/>
    <mergeCell ref="M288:O288"/>
    <mergeCell ref="P288:R288"/>
    <mergeCell ref="S288:U288"/>
    <mergeCell ref="D291:F291"/>
    <mergeCell ref="G291:I291"/>
    <mergeCell ref="J291:L291"/>
    <mergeCell ref="M291:O291"/>
    <mergeCell ref="P291:R291"/>
    <mergeCell ref="S291:U291"/>
    <mergeCell ref="D290:F290"/>
    <mergeCell ref="G290:I290"/>
    <mergeCell ref="J290:L290"/>
    <mergeCell ref="M290:O290"/>
    <mergeCell ref="P290:R290"/>
    <mergeCell ref="S290:U290"/>
    <mergeCell ref="L299:Q299"/>
    <mergeCell ref="R299:W299"/>
    <mergeCell ref="D301:K301"/>
    <mergeCell ref="L301:Q301"/>
    <mergeCell ref="R301:W301"/>
    <mergeCell ref="D302:K302"/>
    <mergeCell ref="L302:Q302"/>
    <mergeCell ref="R302:W302"/>
    <mergeCell ref="D292:F292"/>
    <mergeCell ref="G292:I292"/>
    <mergeCell ref="J292:L292"/>
    <mergeCell ref="M292:O292"/>
    <mergeCell ref="P292:R292"/>
    <mergeCell ref="S292:U292"/>
    <mergeCell ref="D306:K306"/>
    <mergeCell ref="L306:Q306"/>
    <mergeCell ref="R306:W306"/>
    <mergeCell ref="D307:K307"/>
    <mergeCell ref="L307:Q307"/>
    <mergeCell ref="R307:W307"/>
    <mergeCell ref="D303:K303"/>
    <mergeCell ref="L303:Q303"/>
    <mergeCell ref="R303:W303"/>
    <mergeCell ref="D304:K304"/>
    <mergeCell ref="L304:Q304"/>
    <mergeCell ref="R304:W304"/>
    <mergeCell ref="D312:K312"/>
    <mergeCell ref="L312:Q312"/>
    <mergeCell ref="R312:W312"/>
    <mergeCell ref="D313:K313"/>
    <mergeCell ref="L313:Q313"/>
    <mergeCell ref="R313:W313"/>
    <mergeCell ref="D309:K309"/>
    <mergeCell ref="L309:Q309"/>
    <mergeCell ref="R309:W309"/>
    <mergeCell ref="D310:K310"/>
    <mergeCell ref="L310:Q310"/>
    <mergeCell ref="R310:W310"/>
    <mergeCell ref="D317:K317"/>
    <mergeCell ref="L317:Q317"/>
    <mergeCell ref="R317:W317"/>
    <mergeCell ref="D318:K318"/>
    <mergeCell ref="L318:Q318"/>
    <mergeCell ref="R318:W318"/>
    <mergeCell ref="D315:K315"/>
    <mergeCell ref="L315:Q315"/>
    <mergeCell ref="R315:W315"/>
    <mergeCell ref="D316:K316"/>
    <mergeCell ref="L316:Q316"/>
    <mergeCell ref="R316:W316"/>
    <mergeCell ref="D321:K321"/>
    <mergeCell ref="L321:Q321"/>
    <mergeCell ref="R321:W321"/>
    <mergeCell ref="D322:K322"/>
    <mergeCell ref="L322:Q322"/>
    <mergeCell ref="R322:W322"/>
    <mergeCell ref="D319:K319"/>
    <mergeCell ref="L319:Q319"/>
    <mergeCell ref="R319:W319"/>
    <mergeCell ref="D320:K320"/>
    <mergeCell ref="L320:Q320"/>
    <mergeCell ref="R320:W320"/>
  </mergeCells>
  <pageMargins left="0.7" right="0.7" top="0.75" bottom="0.75" header="0.3" footer="0.3"/>
  <pageSetup orientation="portrait" r:id="rId3"/>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theme="9"/>
  </sheetPr>
  <dimension ref="A1:U35"/>
  <sheetViews>
    <sheetView workbookViewId="0"/>
  </sheetViews>
  <sheetFormatPr defaultColWidth="8.85546875" defaultRowHeight="15" x14ac:dyDescent="0.25"/>
  <cols>
    <col min="1" max="1" width="11.85546875" customWidth="1"/>
    <col min="2" max="2" width="5.42578125" customWidth="1"/>
    <col min="3" max="3" width="93" customWidth="1"/>
    <col min="4" max="4" width="53.42578125" customWidth="1"/>
    <col min="5" max="5" width="131" customWidth="1"/>
  </cols>
  <sheetData>
    <row r="1" spans="1:21" s="182" customFormat="1" ht="69" customHeight="1" x14ac:dyDescent="0.25">
      <c r="A1" s="204"/>
      <c r="B1" s="233" t="s">
        <v>298</v>
      </c>
      <c r="C1" s="204"/>
      <c r="D1" s="126"/>
      <c r="E1" s="126"/>
      <c r="F1" s="126"/>
      <c r="G1" s="126"/>
      <c r="H1" s="126"/>
      <c r="I1" s="126"/>
      <c r="J1" s="126"/>
      <c r="K1" s="126"/>
      <c r="L1" s="126"/>
      <c r="M1" s="126"/>
      <c r="N1" s="326"/>
      <c r="O1" s="326"/>
      <c r="P1" s="326"/>
      <c r="Q1" s="326"/>
      <c r="R1" s="326"/>
      <c r="S1" s="326"/>
      <c r="T1" s="326"/>
      <c r="U1" s="326"/>
    </row>
    <row r="2" spans="1:21" s="126" customFormat="1" ht="11.25" customHeight="1" x14ac:dyDescent="0.25">
      <c r="N2" s="329"/>
      <c r="O2" s="329"/>
      <c r="P2" s="329"/>
      <c r="Q2" s="329"/>
      <c r="R2" s="329"/>
      <c r="S2" s="329"/>
      <c r="T2" s="329"/>
      <c r="U2" s="329"/>
    </row>
    <row r="3" spans="1:21" ht="11.25" customHeight="1" x14ac:dyDescent="0.25">
      <c r="A3" s="126"/>
      <c r="B3" s="126"/>
      <c r="C3" s="126"/>
      <c r="D3" s="126"/>
      <c r="E3" s="126"/>
      <c r="F3" s="126"/>
      <c r="G3" s="126"/>
      <c r="H3" s="126"/>
      <c r="I3" s="126"/>
      <c r="J3" s="126"/>
      <c r="K3" s="126"/>
      <c r="L3" s="126"/>
      <c r="M3" s="126"/>
    </row>
    <row r="4" spans="1:21" ht="18" x14ac:dyDescent="0.25">
      <c r="A4" s="126"/>
      <c r="B4" s="331" t="s">
        <v>403</v>
      </c>
      <c r="C4" s="126"/>
      <c r="D4" s="126"/>
      <c r="E4" s="126"/>
      <c r="F4" s="126"/>
      <c r="G4" s="126"/>
      <c r="H4" s="126"/>
      <c r="I4" s="126"/>
      <c r="J4" s="126"/>
      <c r="K4" s="126"/>
      <c r="L4" s="126"/>
      <c r="M4" s="126"/>
    </row>
    <row r="5" spans="1:21" ht="18" x14ac:dyDescent="0.25">
      <c r="A5" s="126"/>
      <c r="B5" s="332"/>
      <c r="C5" s="336" t="s">
        <v>404</v>
      </c>
      <c r="D5" s="126"/>
      <c r="E5" s="126"/>
      <c r="F5" s="126"/>
      <c r="G5" s="126"/>
      <c r="H5" s="126"/>
      <c r="I5" s="126"/>
      <c r="J5" s="126"/>
      <c r="K5" s="126"/>
      <c r="L5" s="126"/>
      <c r="M5" s="126"/>
    </row>
    <row r="6" spans="1:21" ht="39" customHeight="1" x14ac:dyDescent="0.3">
      <c r="A6" s="126"/>
      <c r="B6" s="203"/>
      <c r="C6" s="333"/>
      <c r="D6" s="126"/>
      <c r="E6" s="126"/>
      <c r="F6" s="126"/>
      <c r="G6" s="126"/>
      <c r="H6" s="126"/>
      <c r="I6" s="126"/>
      <c r="J6" s="126"/>
      <c r="K6" s="126"/>
      <c r="L6" s="126"/>
      <c r="M6" s="126"/>
    </row>
    <row r="7" spans="1:21" ht="11.25" customHeight="1" x14ac:dyDescent="0.3">
      <c r="A7" s="126"/>
      <c r="B7" s="203"/>
      <c r="C7" s="126"/>
      <c r="D7" s="126"/>
      <c r="E7" s="126"/>
      <c r="F7" s="126"/>
      <c r="G7" s="126"/>
      <c r="H7" s="126"/>
      <c r="I7" s="126"/>
      <c r="J7" s="126"/>
      <c r="K7" s="126"/>
      <c r="L7" s="126"/>
      <c r="M7" s="126"/>
    </row>
    <row r="8" spans="1:21" ht="18" x14ac:dyDescent="0.25">
      <c r="A8" s="126"/>
      <c r="B8" s="331" t="s">
        <v>405</v>
      </c>
      <c r="C8" s="126"/>
      <c r="D8" s="126"/>
      <c r="E8" s="126"/>
      <c r="F8" s="126"/>
      <c r="G8" s="126"/>
      <c r="H8" s="126"/>
      <c r="I8" s="126"/>
      <c r="J8" s="126"/>
      <c r="K8" s="126"/>
      <c r="L8" s="126"/>
      <c r="M8" s="126"/>
    </row>
    <row r="9" spans="1:21" ht="25.5" x14ac:dyDescent="0.25">
      <c r="A9" s="126"/>
      <c r="B9" s="332"/>
      <c r="C9" s="336" t="s">
        <v>406</v>
      </c>
      <c r="D9" s="126"/>
      <c r="E9" s="126"/>
      <c r="F9" s="126"/>
      <c r="G9" s="126"/>
      <c r="H9" s="126"/>
      <c r="I9" s="126"/>
      <c r="J9" s="126"/>
      <c r="K9" s="126"/>
      <c r="L9" s="126"/>
      <c r="M9" s="126"/>
    </row>
    <row r="10" spans="1:21" ht="39" customHeight="1" x14ac:dyDescent="0.3">
      <c r="A10" s="126"/>
      <c r="B10" s="203"/>
      <c r="C10" s="333"/>
      <c r="D10" s="126"/>
      <c r="E10" s="126"/>
      <c r="F10" s="126"/>
      <c r="G10" s="126"/>
      <c r="H10" s="126"/>
      <c r="I10" s="126"/>
      <c r="J10" s="126"/>
      <c r="K10" s="126"/>
      <c r="L10" s="126"/>
      <c r="M10" s="126"/>
    </row>
    <row r="11" spans="1:21" ht="11.25" customHeight="1" x14ac:dyDescent="0.3">
      <c r="A11" s="126"/>
      <c r="B11" s="203"/>
      <c r="C11" s="126"/>
      <c r="D11" s="126"/>
      <c r="E11" s="126"/>
      <c r="F11" s="126"/>
      <c r="G11" s="126"/>
      <c r="H11" s="126"/>
      <c r="I11" s="126"/>
      <c r="J11" s="126"/>
      <c r="K11" s="126"/>
      <c r="L11" s="126"/>
      <c r="M11" s="126"/>
    </row>
    <row r="12" spans="1:21" ht="18" x14ac:dyDescent="0.25">
      <c r="A12" s="126"/>
      <c r="B12" s="331" t="s">
        <v>407</v>
      </c>
      <c r="C12" s="126"/>
      <c r="D12" s="126"/>
      <c r="E12" s="126"/>
      <c r="F12" s="126"/>
      <c r="G12" s="126"/>
      <c r="H12" s="126"/>
      <c r="I12" s="126"/>
      <c r="J12" s="126"/>
      <c r="K12" s="126"/>
      <c r="L12" s="126"/>
      <c r="M12" s="126"/>
    </row>
    <row r="13" spans="1:21" ht="25.5" x14ac:dyDescent="0.25">
      <c r="A13" s="126"/>
      <c r="B13" s="332"/>
      <c r="C13" s="336" t="s">
        <v>408</v>
      </c>
      <c r="D13" s="126"/>
      <c r="E13" s="126"/>
      <c r="F13" s="126"/>
      <c r="G13" s="126"/>
      <c r="H13" s="126"/>
      <c r="I13" s="126"/>
      <c r="J13" s="126"/>
      <c r="K13" s="126"/>
      <c r="L13" s="126"/>
      <c r="M13" s="126"/>
    </row>
    <row r="14" spans="1:21" ht="39" customHeight="1" x14ac:dyDescent="0.3">
      <c r="A14" s="126"/>
      <c r="B14" s="203"/>
      <c r="C14" s="333"/>
      <c r="D14" s="126"/>
      <c r="E14" s="126"/>
      <c r="F14" s="126"/>
      <c r="G14" s="126"/>
      <c r="H14" s="126"/>
      <c r="I14" s="126"/>
      <c r="J14" s="126"/>
      <c r="K14" s="126"/>
      <c r="L14" s="126"/>
      <c r="M14" s="126"/>
    </row>
    <row r="15" spans="1:21" ht="11.25" customHeight="1" x14ac:dyDescent="0.3">
      <c r="A15" s="126"/>
      <c r="B15" s="203"/>
      <c r="C15" s="126"/>
      <c r="D15" s="126"/>
      <c r="E15" s="126"/>
      <c r="F15" s="126"/>
      <c r="G15" s="126"/>
      <c r="H15" s="126"/>
      <c r="I15" s="126"/>
      <c r="J15" s="126"/>
      <c r="K15" s="126"/>
      <c r="L15" s="126"/>
      <c r="M15" s="126"/>
    </row>
    <row r="16" spans="1:21" ht="18" x14ac:dyDescent="0.25">
      <c r="A16" s="126"/>
      <c r="B16" s="331" t="s">
        <v>409</v>
      </c>
      <c r="C16" s="126"/>
      <c r="D16" s="126"/>
      <c r="E16" s="126"/>
      <c r="F16" s="126"/>
      <c r="G16" s="126"/>
      <c r="H16" s="126"/>
      <c r="I16" s="126"/>
      <c r="J16" s="126"/>
      <c r="K16" s="126"/>
      <c r="L16" s="126"/>
      <c r="M16" s="126"/>
    </row>
    <row r="17" spans="1:15" ht="51" x14ac:dyDescent="0.25">
      <c r="A17" s="126"/>
      <c r="B17" s="331"/>
      <c r="C17" s="336" t="s">
        <v>410</v>
      </c>
      <c r="D17" s="126"/>
      <c r="E17" s="126"/>
      <c r="F17" s="126"/>
      <c r="G17" s="126"/>
      <c r="H17" s="126"/>
      <c r="I17" s="126"/>
      <c r="J17" s="126"/>
      <c r="K17" s="126"/>
      <c r="L17" s="126"/>
      <c r="M17" s="126"/>
    </row>
    <row r="18" spans="1:15" ht="8.25" customHeight="1" x14ac:dyDescent="0.25">
      <c r="A18" s="126"/>
      <c r="B18" s="334"/>
      <c r="C18" s="126"/>
      <c r="D18" s="126"/>
      <c r="E18" s="126"/>
      <c r="F18" s="126"/>
      <c r="G18" s="126"/>
      <c r="H18" s="126"/>
      <c r="I18" s="126"/>
      <c r="J18" s="126"/>
      <c r="K18" s="126"/>
      <c r="L18" s="126"/>
      <c r="M18" s="126"/>
      <c r="O18" s="182"/>
    </row>
    <row r="19" spans="1:15" ht="21" customHeight="1" x14ac:dyDescent="0.25">
      <c r="A19" s="126"/>
      <c r="B19" s="126"/>
      <c r="C19" s="337" t="s">
        <v>411</v>
      </c>
      <c r="D19" s="126"/>
      <c r="E19" s="126"/>
      <c r="F19" s="126"/>
      <c r="G19" s="126"/>
      <c r="H19" s="126"/>
      <c r="I19" s="126"/>
      <c r="J19" s="126"/>
      <c r="K19" s="126"/>
      <c r="L19" s="126"/>
      <c r="M19" s="126"/>
      <c r="O19" s="182"/>
    </row>
    <row r="20" spans="1:15" ht="21" hidden="1" customHeight="1" x14ac:dyDescent="0.25">
      <c r="A20" s="126"/>
      <c r="B20" s="126"/>
      <c r="C20" s="58" t="s">
        <v>191</v>
      </c>
      <c r="D20" s="126"/>
      <c r="E20" s="126"/>
      <c r="F20" s="126"/>
      <c r="G20" s="126"/>
      <c r="H20" s="126"/>
      <c r="I20" s="126"/>
      <c r="J20" s="126"/>
      <c r="K20" s="126"/>
      <c r="L20" s="126"/>
      <c r="M20" s="126"/>
      <c r="O20" s="182"/>
    </row>
    <row r="21" spans="1:15" ht="15.75" x14ac:dyDescent="0.25">
      <c r="A21" s="126"/>
      <c r="B21" s="337">
        <v>1</v>
      </c>
      <c r="C21" s="335"/>
      <c r="D21" s="126"/>
      <c r="E21" s="126"/>
      <c r="F21" s="126"/>
      <c r="G21" s="126"/>
      <c r="H21" s="126"/>
      <c r="I21" s="126"/>
      <c r="J21" s="126"/>
      <c r="K21" s="126"/>
      <c r="L21" s="126"/>
      <c r="M21" s="126"/>
      <c r="O21" s="58" t="s">
        <v>181</v>
      </c>
    </row>
    <row r="22" spans="1:15" ht="15.75" x14ac:dyDescent="0.25">
      <c r="A22" s="126"/>
      <c r="B22" s="337">
        <v>2</v>
      </c>
      <c r="C22" s="335"/>
      <c r="D22" s="126"/>
      <c r="E22" s="126"/>
      <c r="F22" s="126"/>
      <c r="G22" s="126"/>
      <c r="H22" s="126"/>
      <c r="I22" s="126"/>
      <c r="J22" s="126"/>
      <c r="K22" s="126"/>
      <c r="L22" s="126"/>
      <c r="M22" s="126"/>
      <c r="O22" s="58" t="s">
        <v>182</v>
      </c>
    </row>
    <row r="23" spans="1:15" ht="15.75" x14ac:dyDescent="0.25">
      <c r="A23" s="126"/>
      <c r="B23" s="337">
        <v>3</v>
      </c>
      <c r="C23" s="335"/>
      <c r="D23" s="126"/>
      <c r="E23" s="126"/>
      <c r="F23" s="126"/>
      <c r="G23" s="126"/>
      <c r="H23" s="126"/>
      <c r="I23" s="126"/>
      <c r="J23" s="126"/>
      <c r="K23" s="126"/>
      <c r="L23" s="126"/>
      <c r="M23" s="126"/>
      <c r="O23" s="58" t="s">
        <v>183</v>
      </c>
    </row>
    <row r="24" spans="1:15" ht="15.75" x14ac:dyDescent="0.25">
      <c r="A24" s="126"/>
      <c r="B24" s="337">
        <v>4</v>
      </c>
      <c r="C24" s="335"/>
      <c r="D24" s="126"/>
      <c r="E24" s="126"/>
      <c r="F24" s="126"/>
      <c r="G24" s="126"/>
      <c r="H24" s="126"/>
      <c r="I24" s="126"/>
      <c r="J24" s="126"/>
      <c r="K24" s="126"/>
      <c r="L24" s="126"/>
      <c r="M24" s="126"/>
      <c r="O24" s="58" t="s">
        <v>185</v>
      </c>
    </row>
    <row r="25" spans="1:15" ht="15.75" x14ac:dyDescent="0.25">
      <c r="A25" s="126"/>
      <c r="B25" s="337">
        <v>5</v>
      </c>
      <c r="C25" s="335"/>
      <c r="D25" s="126"/>
      <c r="E25" s="126"/>
      <c r="F25" s="126"/>
      <c r="G25" s="126"/>
      <c r="H25" s="126"/>
      <c r="I25" s="126"/>
      <c r="J25" s="126"/>
      <c r="K25" s="126"/>
      <c r="L25" s="126"/>
      <c r="M25" s="126"/>
      <c r="O25" s="58" t="s">
        <v>184</v>
      </c>
    </row>
    <row r="26" spans="1:15" ht="15.75" x14ac:dyDescent="0.25">
      <c r="A26" s="126"/>
      <c r="B26" s="337">
        <v>6</v>
      </c>
      <c r="C26" s="335"/>
      <c r="D26" s="126"/>
      <c r="E26" s="126"/>
      <c r="F26" s="126"/>
      <c r="G26" s="126"/>
      <c r="H26" s="126"/>
      <c r="I26" s="126"/>
      <c r="J26" s="126"/>
      <c r="K26" s="126"/>
      <c r="L26" s="126"/>
      <c r="M26" s="126"/>
      <c r="O26" s="182"/>
    </row>
    <row r="27" spans="1:15" ht="15.75" x14ac:dyDescent="0.25">
      <c r="A27" s="126"/>
      <c r="B27" s="337">
        <v>7</v>
      </c>
      <c r="C27" s="335"/>
      <c r="D27" s="126"/>
      <c r="E27" s="126"/>
      <c r="F27" s="126"/>
      <c r="G27" s="126"/>
      <c r="H27" s="126"/>
      <c r="I27" s="126"/>
      <c r="J27" s="126"/>
      <c r="K27" s="126"/>
      <c r="L27" s="126"/>
      <c r="M27" s="126"/>
      <c r="O27" s="182"/>
    </row>
    <row r="28" spans="1:15" ht="15.75" x14ac:dyDescent="0.25">
      <c r="A28" s="126"/>
      <c r="B28" s="337">
        <v>8</v>
      </c>
      <c r="C28" s="335"/>
      <c r="D28" s="126"/>
      <c r="E28" s="126"/>
      <c r="F28" s="126"/>
      <c r="G28" s="126"/>
      <c r="H28" s="126"/>
      <c r="I28" s="126"/>
      <c r="J28" s="126"/>
      <c r="K28" s="126"/>
      <c r="L28" s="126"/>
      <c r="M28" s="126"/>
      <c r="O28" s="182"/>
    </row>
    <row r="29" spans="1:15" ht="15.75" x14ac:dyDescent="0.25">
      <c r="A29" s="126"/>
      <c r="B29" s="337">
        <v>9</v>
      </c>
      <c r="C29" s="335"/>
      <c r="D29" s="126"/>
      <c r="E29" s="126"/>
      <c r="F29" s="126"/>
      <c r="G29" s="126"/>
      <c r="H29" s="126"/>
      <c r="I29" s="126"/>
      <c r="J29" s="126"/>
      <c r="K29" s="126"/>
      <c r="L29" s="126"/>
      <c r="M29" s="126"/>
    </row>
    <row r="30" spans="1:15" ht="15.75" x14ac:dyDescent="0.25">
      <c r="A30" s="126"/>
      <c r="B30" s="337">
        <v>10</v>
      </c>
      <c r="C30" s="335"/>
      <c r="D30" s="126"/>
      <c r="E30" s="126"/>
      <c r="F30" s="126"/>
      <c r="G30" s="126"/>
      <c r="H30" s="126"/>
      <c r="I30" s="126"/>
      <c r="J30" s="126"/>
      <c r="K30" s="126"/>
      <c r="L30" s="126"/>
      <c r="M30" s="126"/>
    </row>
    <row r="31" spans="1:15" x14ac:dyDescent="0.25">
      <c r="A31" s="126"/>
      <c r="B31" s="126"/>
      <c r="C31" s="58" t="s">
        <v>191</v>
      </c>
      <c r="D31" s="126"/>
      <c r="E31" s="126"/>
      <c r="F31" s="126"/>
      <c r="G31" s="126"/>
      <c r="H31" s="126"/>
      <c r="I31" s="126"/>
      <c r="J31" s="126"/>
      <c r="K31" s="126"/>
      <c r="L31" s="126"/>
      <c r="M31" s="126"/>
    </row>
    <row r="32" spans="1:15" x14ac:dyDescent="0.25">
      <c r="A32" s="126"/>
      <c r="B32" s="126"/>
      <c r="C32" s="126"/>
      <c r="D32" s="126"/>
      <c r="E32" s="126"/>
      <c r="F32" s="126"/>
      <c r="G32" s="126"/>
      <c r="H32" s="126"/>
      <c r="I32" s="126"/>
      <c r="J32" s="126"/>
      <c r="K32" s="126"/>
      <c r="L32" s="126"/>
      <c r="M32" s="126"/>
    </row>
    <row r="33" spans="1:13" ht="123.75" customHeight="1" x14ac:dyDescent="0.25">
      <c r="A33" s="126"/>
      <c r="B33" s="126"/>
      <c r="C33" s="126"/>
      <c r="D33" s="126"/>
      <c r="E33" s="126"/>
      <c r="F33" s="126"/>
      <c r="G33" s="126"/>
      <c r="H33" s="126"/>
      <c r="I33" s="126"/>
      <c r="J33" s="126"/>
      <c r="K33" s="126"/>
      <c r="L33" s="126"/>
      <c r="M33" s="126"/>
    </row>
    <row r="34" spans="1:13" x14ac:dyDescent="0.25">
      <c r="A34" s="126"/>
      <c r="B34" s="126"/>
      <c r="C34" s="126"/>
      <c r="D34" s="126"/>
      <c r="E34" s="126"/>
      <c r="F34" s="126"/>
      <c r="G34" s="126"/>
      <c r="H34" s="126"/>
      <c r="I34" s="126"/>
      <c r="J34" s="126"/>
      <c r="K34" s="126"/>
      <c r="L34" s="126"/>
      <c r="M34" s="126"/>
    </row>
    <row r="35" spans="1:13" x14ac:dyDescent="0.25">
      <c r="A35" s="126"/>
      <c r="B35" s="126"/>
      <c r="C35" s="126"/>
      <c r="D35" s="126"/>
      <c r="E35" s="126"/>
      <c r="F35" s="126"/>
      <c r="G35" s="126"/>
      <c r="H35" s="126"/>
      <c r="I35" s="126"/>
      <c r="J35" s="126"/>
      <c r="K35" s="126"/>
      <c r="L35" s="126"/>
      <c r="M35" s="126"/>
    </row>
  </sheetData>
  <sheetProtection algorithmName="SHA-512" hashValue="7tOoY8NWi4z8NZCRvCyu6ERo5ZnmZTsDvSNTa9Kl1Q9eWqGb7aDgu/EWAz5iBHOSHXh+9MmZykBfaIQQCsdQIg==" saltValue="h0AWTZwHgWdAJBiwy2uM5Q==" spinCount="100000" sheet="1" objects="1" scenarios="1"/>
  <customSheetViews>
    <customSheetView guid="{BDC8AE3F-6C52-4013-8B34-4743A4E33792}" hiddenRows="1" state="hidden">
      <pageMargins left="0.7" right="0.7" top="0.75" bottom="0.75" header="0.3" footer="0.3"/>
      <pageSetup orientation="portrait" r:id="rId1"/>
    </customSheetView>
    <customSheetView guid="{DFDD0A5F-1CD5-4B59-83C1-73FEE1AC7815}" hiddenRows="1" state="hidden">
      <pageMargins left="0.7" right="0.7" top="0.75" bottom="0.75" header="0.3" footer="0.3"/>
      <pageSetup orientation="portrait" r:id="rId2"/>
    </customSheetView>
  </customSheetViews>
  <pageMargins left="0.7" right="0.7" top="0.75" bottom="0.75" header="0.3" footer="0.3"/>
  <pageSetup orientation="portrait" r:id="rId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3">
    <tabColor theme="9"/>
  </sheetPr>
  <dimension ref="A1:AD98"/>
  <sheetViews>
    <sheetView workbookViewId="0"/>
  </sheetViews>
  <sheetFormatPr defaultColWidth="9" defaultRowHeight="15" x14ac:dyDescent="0.25"/>
  <cols>
    <col min="1" max="1" width="12.85546875" style="355" customWidth="1"/>
    <col min="2" max="2" width="5.5703125" style="355" customWidth="1"/>
    <col min="3" max="5" width="18.42578125" style="355" customWidth="1"/>
    <col min="6" max="7" width="31" style="355" customWidth="1"/>
    <col min="8" max="8" width="26.5703125" style="355" customWidth="1"/>
    <col min="9" max="9" width="25.85546875" style="355" customWidth="1"/>
    <col min="10" max="10" width="1.42578125" style="355" hidden="1" customWidth="1"/>
    <col min="11" max="11" width="2.42578125" style="355" hidden="1" customWidth="1"/>
    <col min="12" max="12" width="5.85546875" style="355" hidden="1" customWidth="1"/>
    <col min="13" max="13" width="42.5703125" style="402" customWidth="1"/>
    <col min="14" max="14" width="32.5703125" customWidth="1"/>
    <col min="15" max="15" width="53.42578125" style="12" customWidth="1"/>
    <col min="16" max="21" width="22.5703125" customWidth="1"/>
    <col min="22" max="22" width="5" hidden="1" customWidth="1"/>
    <col min="23" max="23" width="6.42578125" hidden="1" customWidth="1"/>
    <col min="24" max="24" width="5.85546875" hidden="1" customWidth="1"/>
    <col min="25" max="25" width="42.5703125" customWidth="1"/>
    <col min="26" max="26" width="32.5703125" customWidth="1"/>
    <col min="27" max="27" width="53.42578125" style="12" customWidth="1"/>
    <col min="30" max="30" width="9" customWidth="1"/>
  </cols>
  <sheetData>
    <row r="1" spans="1:30" s="320" customFormat="1" ht="86.25" customHeight="1" thickBot="1" x14ac:dyDescent="0.3">
      <c r="A1" s="387"/>
      <c r="B1" s="421" t="s">
        <v>413</v>
      </c>
      <c r="C1" s="388"/>
      <c r="D1" s="387"/>
      <c r="E1" s="388"/>
      <c r="F1" s="388"/>
      <c r="G1" s="389"/>
      <c r="H1" s="389"/>
      <c r="I1" s="388"/>
      <c r="J1" s="388"/>
      <c r="K1" s="388"/>
      <c r="L1" s="388"/>
      <c r="M1" s="388"/>
      <c r="N1" s="321"/>
      <c r="O1" s="321"/>
    </row>
    <row r="2" spans="1:30" s="184" customFormat="1" ht="33" customHeight="1" x14ac:dyDescent="0.35">
      <c r="A2" s="422"/>
      <c r="B2" s="420"/>
      <c r="C2" s="420"/>
      <c r="D2" s="420"/>
      <c r="E2" s="420"/>
      <c r="F2" s="1534" t="s">
        <v>414</v>
      </c>
      <c r="G2" s="1534"/>
      <c r="H2" s="1534"/>
      <c r="I2" s="1534"/>
      <c r="J2" s="1534"/>
      <c r="K2" s="1534"/>
      <c r="L2" s="1534"/>
      <c r="M2" s="1534"/>
      <c r="N2" s="418"/>
      <c r="O2" s="390"/>
      <c r="P2" s="1535" t="s">
        <v>415</v>
      </c>
      <c r="Q2" s="1536"/>
      <c r="R2" s="1536"/>
      <c r="S2" s="1536"/>
      <c r="T2" s="1536"/>
      <c r="U2" s="1536"/>
      <c r="V2" s="1536"/>
      <c r="W2" s="1536"/>
      <c r="X2" s="1536"/>
      <c r="Y2" s="1536"/>
      <c r="Z2" s="418"/>
      <c r="AA2" s="391"/>
    </row>
    <row r="3" spans="1:30" s="188" customFormat="1" ht="142.5" customHeight="1" x14ac:dyDescent="0.25">
      <c r="A3" s="423"/>
      <c r="B3" s="420" t="s">
        <v>173</v>
      </c>
      <c r="C3" s="420" t="s">
        <v>174</v>
      </c>
      <c r="D3" s="420" t="s">
        <v>175</v>
      </c>
      <c r="E3" s="420" t="s">
        <v>176</v>
      </c>
      <c r="F3" s="419" t="s">
        <v>144</v>
      </c>
      <c r="G3" s="407" t="s">
        <v>178</v>
      </c>
      <c r="H3" s="407" t="s">
        <v>272</v>
      </c>
      <c r="I3" s="408" t="s">
        <v>317</v>
      </c>
      <c r="J3" s="409" t="s">
        <v>418</v>
      </c>
      <c r="K3" s="410" t="s">
        <v>419</v>
      </c>
      <c r="L3" s="411" t="s">
        <v>420</v>
      </c>
      <c r="M3" s="416" t="s">
        <v>282</v>
      </c>
      <c r="N3" s="273" t="s">
        <v>416</v>
      </c>
      <c r="O3" s="417" t="s">
        <v>417</v>
      </c>
      <c r="P3" s="404" t="s">
        <v>161</v>
      </c>
      <c r="Q3" s="404" t="s">
        <v>162</v>
      </c>
      <c r="R3" s="404" t="s">
        <v>177</v>
      </c>
      <c r="S3" s="405" t="s">
        <v>163</v>
      </c>
      <c r="T3" s="405" t="s">
        <v>271</v>
      </c>
      <c r="U3" s="405" t="s">
        <v>317</v>
      </c>
      <c r="V3" s="406" t="s">
        <v>421</v>
      </c>
      <c r="W3" s="406" t="s">
        <v>422</v>
      </c>
      <c r="X3" s="406" t="s">
        <v>423</v>
      </c>
      <c r="Y3" s="405" t="s">
        <v>282</v>
      </c>
      <c r="Z3" s="273" t="s">
        <v>416</v>
      </c>
      <c r="AA3" s="391" t="s">
        <v>417</v>
      </c>
    </row>
    <row r="4" spans="1:30" ht="68.849999999999994" customHeight="1" x14ac:dyDescent="0.25">
      <c r="A4" s="424"/>
      <c r="B4" s="392">
        <v>1</v>
      </c>
      <c r="C4" s="393" t="e">
        <f>Inputs!C28</f>
        <v>#REF!</v>
      </c>
      <c r="D4" s="393" t="e">
        <f>Inputs!D28</f>
        <v>#REF!</v>
      </c>
      <c r="E4" s="394" t="e">
        <f>Inputs!E28</f>
        <v>#REF!</v>
      </c>
      <c r="F4" s="393" t="str">
        <f>Inputs!F28</f>
        <v/>
      </c>
      <c r="G4" s="393" t="str">
        <f>Inputs!G28</f>
        <v/>
      </c>
      <c r="H4" s="395" t="str">
        <f>Inputs!H28</f>
        <v/>
      </c>
      <c r="I4" s="396">
        <f>Inputs!I28</f>
        <v>0</v>
      </c>
      <c r="J4" s="397">
        <f>Inputs!J28</f>
        <v>0</v>
      </c>
      <c r="K4" s="397">
        <f>Inputs!K28</f>
        <v>0</v>
      </c>
      <c r="L4" s="397">
        <f>Inputs!L28</f>
        <v>0</v>
      </c>
      <c r="M4" s="398" t="str">
        <f>Inputs!M28</f>
        <v/>
      </c>
      <c r="N4" s="248"/>
      <c r="O4" s="399"/>
      <c r="P4" s="393" t="e">
        <f>Inputs!O28</f>
        <v>#REF!</v>
      </c>
      <c r="Q4" s="393" t="e">
        <f>Inputs!P28</f>
        <v>#REF!</v>
      </c>
      <c r="R4" s="393" t="e">
        <f>Inputs!Q28</f>
        <v>#REF!</v>
      </c>
      <c r="S4" s="393" t="e">
        <f>Inputs!R28</f>
        <v>#REF!</v>
      </c>
      <c r="T4" s="395" t="str">
        <f>Inputs!S28</f>
        <v>Yes</v>
      </c>
      <c r="U4" s="396">
        <f>Inputs!T28</f>
        <v>0</v>
      </c>
      <c r="V4" s="397">
        <f>Inputs!U28</f>
        <v>0</v>
      </c>
      <c r="W4" s="397">
        <f>Inputs!V28</f>
        <v>0</v>
      </c>
      <c r="X4" s="397">
        <f>Inputs!W28</f>
        <v>0</v>
      </c>
      <c r="Y4" s="398" t="str">
        <f>Inputs!X28</f>
        <v/>
      </c>
      <c r="Z4" s="248"/>
      <c r="AA4" s="399"/>
    </row>
    <row r="5" spans="1:30" ht="21" x14ac:dyDescent="0.25">
      <c r="A5" s="424"/>
      <c r="B5" s="392">
        <v>2</v>
      </c>
      <c r="C5" s="393" t="e">
        <f>Inputs!C29</f>
        <v>#REF!</v>
      </c>
      <c r="D5" s="393" t="e">
        <f>Inputs!D29</f>
        <v>#REF!</v>
      </c>
      <c r="E5" s="394" t="e">
        <f>Inputs!E29</f>
        <v>#REF!</v>
      </c>
      <c r="F5" s="393" t="str">
        <f>Inputs!F29</f>
        <v/>
      </c>
      <c r="G5" s="393" t="str">
        <f>Inputs!G29</f>
        <v/>
      </c>
      <c r="H5" s="395" t="str">
        <f>Inputs!H29</f>
        <v/>
      </c>
      <c r="I5" s="396">
        <f>Inputs!I29</f>
        <v>0</v>
      </c>
      <c r="J5" s="397">
        <f>Inputs!J29</f>
        <v>0</v>
      </c>
      <c r="K5" s="397">
        <f>Inputs!K29</f>
        <v>0</v>
      </c>
      <c r="L5" s="397">
        <f>Inputs!L29</f>
        <v>0</v>
      </c>
      <c r="M5" s="398" t="str">
        <f>Inputs!M29</f>
        <v/>
      </c>
      <c r="N5" s="248"/>
      <c r="O5" s="399"/>
      <c r="P5" s="393" t="e">
        <f>Inputs!O29</f>
        <v>#REF!</v>
      </c>
      <c r="Q5" s="393" t="e">
        <f>Inputs!P29</f>
        <v>#REF!</v>
      </c>
      <c r="R5" s="393" t="e">
        <f>Inputs!Q29</f>
        <v>#REF!</v>
      </c>
      <c r="S5" s="393" t="e">
        <f>Inputs!R29</f>
        <v>#REF!</v>
      </c>
      <c r="T5" s="395" t="str">
        <f>Inputs!S29</f>
        <v>Yes</v>
      </c>
      <c r="U5" s="396">
        <f>Inputs!T29</f>
        <v>0</v>
      </c>
      <c r="V5" s="397">
        <f>Inputs!U29</f>
        <v>0</v>
      </c>
      <c r="W5" s="397">
        <f>Inputs!V29</f>
        <v>0</v>
      </c>
      <c r="X5" s="397">
        <f>Inputs!W29</f>
        <v>0</v>
      </c>
      <c r="Y5" s="398" t="str">
        <f>Inputs!X29</f>
        <v/>
      </c>
      <c r="Z5" s="248"/>
      <c r="AA5" s="399"/>
      <c r="AD5" t="s">
        <v>10</v>
      </c>
    </row>
    <row r="6" spans="1:30" ht="21" x14ac:dyDescent="0.25">
      <c r="A6" s="424"/>
      <c r="B6" s="392">
        <v>3</v>
      </c>
      <c r="C6" s="393" t="e">
        <f>Inputs!C30</f>
        <v>#REF!</v>
      </c>
      <c r="D6" s="393" t="e">
        <f>Inputs!D30</f>
        <v>#REF!</v>
      </c>
      <c r="E6" s="394" t="e">
        <f>Inputs!E30</f>
        <v>#REF!</v>
      </c>
      <c r="F6" s="393" t="str">
        <f>Inputs!F30</f>
        <v/>
      </c>
      <c r="G6" s="393" t="str">
        <f>Inputs!G30</f>
        <v/>
      </c>
      <c r="H6" s="395" t="str">
        <f>Inputs!H30</f>
        <v/>
      </c>
      <c r="I6" s="396">
        <f>Inputs!I30</f>
        <v>0</v>
      </c>
      <c r="J6" s="397">
        <f>Inputs!J30</f>
        <v>0</v>
      </c>
      <c r="K6" s="397">
        <f>Inputs!K30</f>
        <v>0</v>
      </c>
      <c r="L6" s="397">
        <f>Inputs!L30</f>
        <v>0</v>
      </c>
      <c r="M6" s="398" t="str">
        <f>Inputs!M30</f>
        <v/>
      </c>
      <c r="N6" s="248"/>
      <c r="O6" s="399"/>
      <c r="P6" s="393" t="e">
        <f>Inputs!O30</f>
        <v>#REF!</v>
      </c>
      <c r="Q6" s="393" t="e">
        <f>Inputs!P30</f>
        <v>#REF!</v>
      </c>
      <c r="R6" s="393" t="e">
        <f>Inputs!Q30</f>
        <v>#REF!</v>
      </c>
      <c r="S6" s="393" t="e">
        <f>Inputs!R30</f>
        <v>#REF!</v>
      </c>
      <c r="T6" s="395" t="str">
        <f>Inputs!S30</f>
        <v>Yes</v>
      </c>
      <c r="U6" s="396">
        <f>Inputs!T30</f>
        <v>0</v>
      </c>
      <c r="V6" s="397">
        <f>Inputs!U30</f>
        <v>0</v>
      </c>
      <c r="W6" s="397">
        <f>Inputs!V30</f>
        <v>0</v>
      </c>
      <c r="X6" s="397">
        <f>Inputs!W30</f>
        <v>0</v>
      </c>
      <c r="Y6" s="398" t="str">
        <f>Inputs!X30</f>
        <v/>
      </c>
      <c r="Z6" s="248"/>
      <c r="AA6" s="399"/>
      <c r="AD6" t="s">
        <v>13</v>
      </c>
    </row>
    <row r="7" spans="1:30" ht="21" x14ac:dyDescent="0.25">
      <c r="A7" s="424"/>
      <c r="B7" s="392">
        <v>4</v>
      </c>
      <c r="C7" s="393" t="e">
        <f>Inputs!C31</f>
        <v>#REF!</v>
      </c>
      <c r="D7" s="393" t="e">
        <f>Inputs!D31</f>
        <v>#REF!</v>
      </c>
      <c r="E7" s="394" t="e">
        <f>Inputs!E31</f>
        <v>#REF!</v>
      </c>
      <c r="F7" s="393" t="str">
        <f>Inputs!F31</f>
        <v/>
      </c>
      <c r="G7" s="393" t="str">
        <f>Inputs!G31</f>
        <v/>
      </c>
      <c r="H7" s="395" t="str">
        <f>Inputs!H31</f>
        <v/>
      </c>
      <c r="I7" s="396">
        <f>Inputs!I31</f>
        <v>0</v>
      </c>
      <c r="J7" s="397">
        <f>Inputs!J31</f>
        <v>0</v>
      </c>
      <c r="K7" s="397">
        <f>Inputs!K31</f>
        <v>0</v>
      </c>
      <c r="L7" s="397">
        <f>Inputs!L31</f>
        <v>0</v>
      </c>
      <c r="M7" s="398" t="str">
        <f>Inputs!M31</f>
        <v/>
      </c>
      <c r="N7" s="248"/>
      <c r="O7" s="399"/>
      <c r="P7" s="393" t="e">
        <f>Inputs!O31</f>
        <v>#REF!</v>
      </c>
      <c r="Q7" s="393" t="e">
        <f>Inputs!P31</f>
        <v>#REF!</v>
      </c>
      <c r="R7" s="393" t="e">
        <f>Inputs!Q31</f>
        <v>#REF!</v>
      </c>
      <c r="S7" s="393" t="e">
        <f>Inputs!R31</f>
        <v>#REF!</v>
      </c>
      <c r="T7" s="395" t="str">
        <f>Inputs!S31</f>
        <v>Yes</v>
      </c>
      <c r="U7" s="396">
        <f>Inputs!T31</f>
        <v>0</v>
      </c>
      <c r="V7" s="397">
        <f>Inputs!U31</f>
        <v>0</v>
      </c>
      <c r="W7" s="397">
        <f>Inputs!V31</f>
        <v>0</v>
      </c>
      <c r="X7" s="397">
        <f>Inputs!W31</f>
        <v>0</v>
      </c>
      <c r="Y7" s="398" t="str">
        <f>Inputs!X31</f>
        <v/>
      </c>
      <c r="Z7" s="248"/>
      <c r="AA7" s="399"/>
    </row>
    <row r="8" spans="1:30" ht="21" x14ac:dyDescent="0.25">
      <c r="A8" s="424"/>
      <c r="B8" s="392">
        <v>5</v>
      </c>
      <c r="C8" s="393" t="e">
        <f>Inputs!C32</f>
        <v>#REF!</v>
      </c>
      <c r="D8" s="393" t="e">
        <f>Inputs!D32</f>
        <v>#REF!</v>
      </c>
      <c r="E8" s="394" t="e">
        <f>Inputs!E32</f>
        <v>#REF!</v>
      </c>
      <c r="F8" s="393" t="str">
        <f>Inputs!F32</f>
        <v/>
      </c>
      <c r="G8" s="393" t="str">
        <f>Inputs!G32</f>
        <v/>
      </c>
      <c r="H8" s="395" t="str">
        <f>Inputs!H32</f>
        <v/>
      </c>
      <c r="I8" s="396">
        <f>Inputs!I32</f>
        <v>0</v>
      </c>
      <c r="J8" s="397">
        <f>Inputs!J32</f>
        <v>0</v>
      </c>
      <c r="K8" s="397">
        <f>Inputs!K32</f>
        <v>0</v>
      </c>
      <c r="L8" s="397">
        <f>Inputs!L32</f>
        <v>0</v>
      </c>
      <c r="M8" s="398" t="str">
        <f>Inputs!M32</f>
        <v/>
      </c>
      <c r="N8" s="248"/>
      <c r="O8" s="399"/>
      <c r="P8" s="393" t="e">
        <f>Inputs!O32</f>
        <v>#REF!</v>
      </c>
      <c r="Q8" s="393" t="e">
        <f>Inputs!P32</f>
        <v>#REF!</v>
      </c>
      <c r="R8" s="393" t="e">
        <f>Inputs!Q32</f>
        <v>#REF!</v>
      </c>
      <c r="S8" s="393" t="e">
        <f>Inputs!R32</f>
        <v>#REF!</v>
      </c>
      <c r="T8" s="395" t="str">
        <f>Inputs!S32</f>
        <v>Yes</v>
      </c>
      <c r="U8" s="396">
        <f>Inputs!T32</f>
        <v>0</v>
      </c>
      <c r="V8" s="397">
        <f>Inputs!U32</f>
        <v>0</v>
      </c>
      <c r="W8" s="397">
        <f>Inputs!V32</f>
        <v>0</v>
      </c>
      <c r="X8" s="397">
        <f>Inputs!W32</f>
        <v>0</v>
      </c>
      <c r="Y8" s="398" t="str">
        <f>Inputs!X32</f>
        <v/>
      </c>
      <c r="Z8" s="248"/>
      <c r="AA8" s="399"/>
    </row>
    <row r="9" spans="1:30" ht="21" x14ac:dyDescent="0.25">
      <c r="A9" s="424"/>
      <c r="B9" s="392">
        <v>6</v>
      </c>
      <c r="C9" s="393" t="e">
        <f>Inputs!C33</f>
        <v>#REF!</v>
      </c>
      <c r="D9" s="393" t="e">
        <f>Inputs!D33</f>
        <v>#REF!</v>
      </c>
      <c r="E9" s="394" t="e">
        <f>Inputs!E33</f>
        <v>#REF!</v>
      </c>
      <c r="F9" s="393" t="str">
        <f>Inputs!F33</f>
        <v/>
      </c>
      <c r="G9" s="393" t="str">
        <f>Inputs!G33</f>
        <v/>
      </c>
      <c r="H9" s="395" t="str">
        <f>Inputs!H33</f>
        <v/>
      </c>
      <c r="I9" s="396">
        <f>Inputs!I33</f>
        <v>0</v>
      </c>
      <c r="J9" s="397">
        <f>Inputs!J33</f>
        <v>0</v>
      </c>
      <c r="K9" s="397">
        <f>Inputs!K33</f>
        <v>0</v>
      </c>
      <c r="L9" s="397">
        <f>Inputs!L33</f>
        <v>0</v>
      </c>
      <c r="M9" s="398" t="str">
        <f>Inputs!M33</f>
        <v/>
      </c>
      <c r="N9" s="248"/>
      <c r="O9" s="399"/>
      <c r="P9" s="393" t="e">
        <f>Inputs!O33</f>
        <v>#REF!</v>
      </c>
      <c r="Q9" s="393" t="e">
        <f>Inputs!P33</f>
        <v>#REF!</v>
      </c>
      <c r="R9" s="393" t="e">
        <f>Inputs!Q33</f>
        <v>#REF!</v>
      </c>
      <c r="S9" s="393" t="e">
        <f>Inputs!R33</f>
        <v>#REF!</v>
      </c>
      <c r="T9" s="395" t="str">
        <f>Inputs!S33</f>
        <v>Yes</v>
      </c>
      <c r="U9" s="396">
        <f>Inputs!T33</f>
        <v>0</v>
      </c>
      <c r="V9" s="397">
        <f>Inputs!U33</f>
        <v>0</v>
      </c>
      <c r="W9" s="397">
        <f>Inputs!V33</f>
        <v>0</v>
      </c>
      <c r="X9" s="397">
        <f>Inputs!W33</f>
        <v>0</v>
      </c>
      <c r="Y9" s="398" t="str">
        <f>Inputs!X33</f>
        <v/>
      </c>
      <c r="Z9" s="248"/>
      <c r="AA9" s="399"/>
    </row>
    <row r="10" spans="1:30" ht="21" x14ac:dyDescent="0.25">
      <c r="A10" s="424"/>
      <c r="B10" s="392">
        <v>7</v>
      </c>
      <c r="C10" s="393" t="e">
        <f>Inputs!C34</f>
        <v>#REF!</v>
      </c>
      <c r="D10" s="393" t="e">
        <f>Inputs!D34</f>
        <v>#REF!</v>
      </c>
      <c r="E10" s="394" t="e">
        <f>Inputs!E34</f>
        <v>#REF!</v>
      </c>
      <c r="F10" s="393" t="str">
        <f>Inputs!F34</f>
        <v/>
      </c>
      <c r="G10" s="393" t="str">
        <f>Inputs!G34</f>
        <v/>
      </c>
      <c r="H10" s="395" t="str">
        <f>Inputs!H34</f>
        <v/>
      </c>
      <c r="I10" s="396">
        <f>Inputs!I34</f>
        <v>0</v>
      </c>
      <c r="J10" s="397">
        <f>Inputs!J34</f>
        <v>0</v>
      </c>
      <c r="K10" s="397">
        <f>Inputs!K34</f>
        <v>0</v>
      </c>
      <c r="L10" s="397">
        <f>Inputs!L34</f>
        <v>0</v>
      </c>
      <c r="M10" s="398" t="str">
        <f>Inputs!M34</f>
        <v/>
      </c>
      <c r="N10" s="248"/>
      <c r="O10" s="399"/>
      <c r="P10" s="393" t="e">
        <f>Inputs!O34</f>
        <v>#REF!</v>
      </c>
      <c r="Q10" s="393" t="e">
        <f>Inputs!P34</f>
        <v>#REF!</v>
      </c>
      <c r="R10" s="393" t="e">
        <f>Inputs!Q34</f>
        <v>#REF!</v>
      </c>
      <c r="S10" s="393" t="e">
        <f>Inputs!R34</f>
        <v>#REF!</v>
      </c>
      <c r="T10" s="395" t="str">
        <f>Inputs!S34</f>
        <v>Yes</v>
      </c>
      <c r="U10" s="396">
        <f>Inputs!T34</f>
        <v>0</v>
      </c>
      <c r="V10" s="397">
        <f>Inputs!U34</f>
        <v>0</v>
      </c>
      <c r="W10" s="397">
        <f>Inputs!V34</f>
        <v>0</v>
      </c>
      <c r="X10" s="397">
        <f>Inputs!W34</f>
        <v>0</v>
      </c>
      <c r="Y10" s="398" t="str">
        <f>Inputs!X34</f>
        <v/>
      </c>
      <c r="Z10" s="248"/>
      <c r="AA10" s="399"/>
    </row>
    <row r="11" spans="1:30" ht="21" x14ac:dyDescent="0.25">
      <c r="A11" s="424"/>
      <c r="B11" s="392">
        <v>8</v>
      </c>
      <c r="C11" s="393" t="e">
        <f>Inputs!C35</f>
        <v>#REF!</v>
      </c>
      <c r="D11" s="393" t="e">
        <f>Inputs!D35</f>
        <v>#REF!</v>
      </c>
      <c r="E11" s="394" t="e">
        <f>Inputs!E35</f>
        <v>#REF!</v>
      </c>
      <c r="F11" s="393" t="str">
        <f>Inputs!F35</f>
        <v/>
      </c>
      <c r="G11" s="393" t="str">
        <f>Inputs!G35</f>
        <v/>
      </c>
      <c r="H11" s="395" t="str">
        <f>Inputs!H35</f>
        <v/>
      </c>
      <c r="I11" s="396">
        <f>Inputs!I35</f>
        <v>0</v>
      </c>
      <c r="J11" s="397">
        <f>Inputs!J35</f>
        <v>0</v>
      </c>
      <c r="K11" s="397">
        <f>Inputs!K35</f>
        <v>0</v>
      </c>
      <c r="L11" s="397">
        <f>Inputs!L35</f>
        <v>0</v>
      </c>
      <c r="M11" s="398" t="str">
        <f>Inputs!M35</f>
        <v/>
      </c>
      <c r="N11" s="248"/>
      <c r="O11" s="399"/>
      <c r="P11" s="393" t="e">
        <f>Inputs!O35</f>
        <v>#REF!</v>
      </c>
      <c r="Q11" s="393" t="e">
        <f>Inputs!P35</f>
        <v>#REF!</v>
      </c>
      <c r="R11" s="393" t="e">
        <f>Inputs!Q35</f>
        <v>#REF!</v>
      </c>
      <c r="S11" s="393" t="e">
        <f>Inputs!R35</f>
        <v>#REF!</v>
      </c>
      <c r="T11" s="395" t="str">
        <f>Inputs!S35</f>
        <v>Yes</v>
      </c>
      <c r="U11" s="396">
        <f>Inputs!T35</f>
        <v>0</v>
      </c>
      <c r="V11" s="397">
        <f>Inputs!U35</f>
        <v>0</v>
      </c>
      <c r="W11" s="397">
        <f>Inputs!V35</f>
        <v>0</v>
      </c>
      <c r="X11" s="397">
        <f>Inputs!W35</f>
        <v>0</v>
      </c>
      <c r="Y11" s="398" t="str">
        <f>Inputs!X35</f>
        <v/>
      </c>
      <c r="Z11" s="248"/>
      <c r="AA11" s="399"/>
    </row>
    <row r="12" spans="1:30" ht="21" x14ac:dyDescent="0.25">
      <c r="A12" s="424"/>
      <c r="B12" s="392">
        <v>9</v>
      </c>
      <c r="C12" s="393" t="e">
        <f>Inputs!C36</f>
        <v>#REF!</v>
      </c>
      <c r="D12" s="393" t="e">
        <f>Inputs!D36</f>
        <v>#REF!</v>
      </c>
      <c r="E12" s="394" t="e">
        <f>Inputs!E36</f>
        <v>#REF!</v>
      </c>
      <c r="F12" s="393" t="str">
        <f>Inputs!F36</f>
        <v/>
      </c>
      <c r="G12" s="393" t="str">
        <f>Inputs!G36</f>
        <v/>
      </c>
      <c r="H12" s="395" t="str">
        <f>Inputs!H36</f>
        <v/>
      </c>
      <c r="I12" s="396">
        <f>Inputs!I36</f>
        <v>0</v>
      </c>
      <c r="J12" s="397">
        <f>Inputs!J36</f>
        <v>0</v>
      </c>
      <c r="K12" s="397">
        <f>Inputs!K36</f>
        <v>0</v>
      </c>
      <c r="L12" s="397">
        <f>Inputs!L36</f>
        <v>0</v>
      </c>
      <c r="M12" s="398" t="str">
        <f>Inputs!M36</f>
        <v/>
      </c>
      <c r="N12" s="248"/>
      <c r="O12" s="399"/>
      <c r="P12" s="393" t="e">
        <f>Inputs!O36</f>
        <v>#REF!</v>
      </c>
      <c r="Q12" s="393" t="e">
        <f>Inputs!P36</f>
        <v>#REF!</v>
      </c>
      <c r="R12" s="393" t="e">
        <f>Inputs!Q36</f>
        <v>#REF!</v>
      </c>
      <c r="S12" s="393" t="e">
        <f>Inputs!R36</f>
        <v>#REF!</v>
      </c>
      <c r="T12" s="395" t="str">
        <f>Inputs!S36</f>
        <v>Yes</v>
      </c>
      <c r="U12" s="396">
        <f>Inputs!T36</f>
        <v>0</v>
      </c>
      <c r="V12" s="397">
        <f>Inputs!U36</f>
        <v>0</v>
      </c>
      <c r="W12" s="397">
        <f>Inputs!V36</f>
        <v>0</v>
      </c>
      <c r="X12" s="397">
        <f>Inputs!W36</f>
        <v>0</v>
      </c>
      <c r="Y12" s="398" t="str">
        <f>Inputs!X36</f>
        <v/>
      </c>
      <c r="Z12" s="248"/>
      <c r="AA12" s="399"/>
    </row>
    <row r="13" spans="1:30" ht="21" x14ac:dyDescent="0.25">
      <c r="A13" s="424"/>
      <c r="B13" s="392">
        <v>10</v>
      </c>
      <c r="C13" s="393" t="e">
        <f>Inputs!C37</f>
        <v>#REF!</v>
      </c>
      <c r="D13" s="393" t="e">
        <f>Inputs!D37</f>
        <v>#REF!</v>
      </c>
      <c r="E13" s="394" t="e">
        <f>Inputs!E37</f>
        <v>#REF!</v>
      </c>
      <c r="F13" s="393" t="str">
        <f>Inputs!F37</f>
        <v/>
      </c>
      <c r="G13" s="393" t="str">
        <f>Inputs!G37</f>
        <v/>
      </c>
      <c r="H13" s="395" t="str">
        <f>Inputs!H37</f>
        <v/>
      </c>
      <c r="I13" s="396">
        <f>Inputs!I37</f>
        <v>0</v>
      </c>
      <c r="J13" s="397">
        <f>Inputs!J37</f>
        <v>0</v>
      </c>
      <c r="K13" s="397">
        <f>Inputs!K37</f>
        <v>0</v>
      </c>
      <c r="L13" s="397">
        <f>Inputs!L37</f>
        <v>0</v>
      </c>
      <c r="M13" s="398" t="str">
        <f>Inputs!M37</f>
        <v/>
      </c>
      <c r="N13" s="248"/>
      <c r="O13" s="399"/>
      <c r="P13" s="393" t="e">
        <f>Inputs!O37</f>
        <v>#REF!</v>
      </c>
      <c r="Q13" s="393" t="e">
        <f>Inputs!P37</f>
        <v>#REF!</v>
      </c>
      <c r="R13" s="393" t="e">
        <f>Inputs!Q37</f>
        <v>#REF!</v>
      </c>
      <c r="S13" s="393" t="e">
        <f>Inputs!R37</f>
        <v>#REF!</v>
      </c>
      <c r="T13" s="395" t="str">
        <f>Inputs!S37</f>
        <v>Yes</v>
      </c>
      <c r="U13" s="396">
        <f>Inputs!T37</f>
        <v>0</v>
      </c>
      <c r="V13" s="397">
        <f>Inputs!U37</f>
        <v>0</v>
      </c>
      <c r="W13" s="397">
        <f>Inputs!V37</f>
        <v>0</v>
      </c>
      <c r="X13" s="397">
        <f>Inputs!W37</f>
        <v>0</v>
      </c>
      <c r="Y13" s="398" t="str">
        <f>Inputs!X37</f>
        <v/>
      </c>
      <c r="Z13" s="248"/>
      <c r="AA13" s="399"/>
    </row>
    <row r="14" spans="1:30" ht="21" x14ac:dyDescent="0.25">
      <c r="A14" s="424"/>
      <c r="B14" s="392">
        <v>11</v>
      </c>
      <c r="C14" s="393" t="e">
        <f>Inputs!C38</f>
        <v>#REF!</v>
      </c>
      <c r="D14" s="393" t="e">
        <f>Inputs!D38</f>
        <v>#REF!</v>
      </c>
      <c r="E14" s="394" t="e">
        <f>Inputs!E38</f>
        <v>#REF!</v>
      </c>
      <c r="F14" s="393" t="str">
        <f>Inputs!F38</f>
        <v/>
      </c>
      <c r="G14" s="393" t="str">
        <f>Inputs!G38</f>
        <v/>
      </c>
      <c r="H14" s="395" t="str">
        <f>Inputs!H38</f>
        <v/>
      </c>
      <c r="I14" s="396">
        <f>Inputs!I38</f>
        <v>0</v>
      </c>
      <c r="J14" s="397">
        <f>Inputs!J38</f>
        <v>0</v>
      </c>
      <c r="K14" s="397">
        <f>Inputs!K38</f>
        <v>0</v>
      </c>
      <c r="L14" s="397">
        <f>Inputs!L38</f>
        <v>0</v>
      </c>
      <c r="M14" s="398" t="str">
        <f>Inputs!M38</f>
        <v/>
      </c>
      <c r="N14" s="248"/>
      <c r="O14" s="399"/>
      <c r="P14" s="393" t="e">
        <f>Inputs!O38</f>
        <v>#REF!</v>
      </c>
      <c r="Q14" s="393" t="e">
        <f>Inputs!P38</f>
        <v>#REF!</v>
      </c>
      <c r="R14" s="393" t="e">
        <f>Inputs!Q38</f>
        <v>#REF!</v>
      </c>
      <c r="S14" s="393" t="e">
        <f>Inputs!R38</f>
        <v>#REF!</v>
      </c>
      <c r="T14" s="395" t="str">
        <f>Inputs!S38</f>
        <v>Yes</v>
      </c>
      <c r="U14" s="396">
        <f>Inputs!T38</f>
        <v>0</v>
      </c>
      <c r="V14" s="397">
        <f>Inputs!U38</f>
        <v>0</v>
      </c>
      <c r="W14" s="397">
        <f>Inputs!V38</f>
        <v>0</v>
      </c>
      <c r="X14" s="397">
        <f>Inputs!W38</f>
        <v>0</v>
      </c>
      <c r="Y14" s="398" t="str">
        <f>Inputs!X38</f>
        <v/>
      </c>
      <c r="Z14" s="248"/>
      <c r="AA14" s="399"/>
    </row>
    <row r="15" spans="1:30" ht="21" x14ac:dyDescent="0.25">
      <c r="A15" s="424"/>
      <c r="B15" s="392">
        <v>12</v>
      </c>
      <c r="C15" s="393" t="e">
        <f>Inputs!C39</f>
        <v>#REF!</v>
      </c>
      <c r="D15" s="393" t="e">
        <f>Inputs!D39</f>
        <v>#REF!</v>
      </c>
      <c r="E15" s="394" t="e">
        <f>Inputs!E39</f>
        <v>#REF!</v>
      </c>
      <c r="F15" s="393" t="str">
        <f>Inputs!F39</f>
        <v/>
      </c>
      <c r="G15" s="393" t="str">
        <f>Inputs!G39</f>
        <v/>
      </c>
      <c r="H15" s="395" t="str">
        <f>Inputs!H39</f>
        <v/>
      </c>
      <c r="I15" s="396">
        <f>Inputs!I39</f>
        <v>0</v>
      </c>
      <c r="J15" s="397">
        <f>Inputs!J39</f>
        <v>0</v>
      </c>
      <c r="K15" s="397">
        <f>Inputs!K39</f>
        <v>0</v>
      </c>
      <c r="L15" s="397">
        <f>Inputs!L39</f>
        <v>0</v>
      </c>
      <c r="M15" s="398" t="str">
        <f>Inputs!M39</f>
        <v/>
      </c>
      <c r="N15" s="248"/>
      <c r="O15" s="399"/>
      <c r="P15" s="393" t="e">
        <f>Inputs!O39</f>
        <v>#REF!</v>
      </c>
      <c r="Q15" s="393" t="e">
        <f>Inputs!P39</f>
        <v>#REF!</v>
      </c>
      <c r="R15" s="393" t="e">
        <f>Inputs!Q39</f>
        <v>#REF!</v>
      </c>
      <c r="S15" s="393" t="e">
        <f>Inputs!R39</f>
        <v>#REF!</v>
      </c>
      <c r="T15" s="395" t="str">
        <f>Inputs!S39</f>
        <v>Yes</v>
      </c>
      <c r="U15" s="396">
        <f>Inputs!T39</f>
        <v>0</v>
      </c>
      <c r="V15" s="397">
        <f>Inputs!U39</f>
        <v>0</v>
      </c>
      <c r="W15" s="397">
        <f>Inputs!V39</f>
        <v>0</v>
      </c>
      <c r="X15" s="397">
        <f>Inputs!W39</f>
        <v>0</v>
      </c>
      <c r="Y15" s="398" t="str">
        <f>Inputs!X39</f>
        <v/>
      </c>
      <c r="Z15" s="248"/>
      <c r="AA15" s="399"/>
    </row>
    <row r="16" spans="1:30" ht="21" x14ac:dyDescent="0.25">
      <c r="A16" s="424"/>
      <c r="B16" s="392">
        <v>13</v>
      </c>
      <c r="C16" s="393" t="e">
        <f>Inputs!C40</f>
        <v>#REF!</v>
      </c>
      <c r="D16" s="393" t="e">
        <f>Inputs!D40</f>
        <v>#REF!</v>
      </c>
      <c r="E16" s="394" t="e">
        <f>Inputs!E40</f>
        <v>#REF!</v>
      </c>
      <c r="F16" s="393" t="str">
        <f>Inputs!F40</f>
        <v/>
      </c>
      <c r="G16" s="393" t="str">
        <f>Inputs!G40</f>
        <v/>
      </c>
      <c r="H16" s="395" t="str">
        <f>Inputs!H40</f>
        <v/>
      </c>
      <c r="I16" s="396">
        <f>Inputs!I40</f>
        <v>0</v>
      </c>
      <c r="J16" s="397">
        <f>Inputs!J40</f>
        <v>0</v>
      </c>
      <c r="K16" s="397">
        <f>Inputs!K40</f>
        <v>0</v>
      </c>
      <c r="L16" s="397">
        <f>Inputs!L40</f>
        <v>0</v>
      </c>
      <c r="M16" s="398" t="str">
        <f>Inputs!M40</f>
        <v/>
      </c>
      <c r="N16" s="248"/>
      <c r="O16" s="399"/>
      <c r="P16" s="393" t="e">
        <f>Inputs!O40</f>
        <v>#REF!</v>
      </c>
      <c r="Q16" s="393" t="e">
        <f>Inputs!P40</f>
        <v>#REF!</v>
      </c>
      <c r="R16" s="393" t="e">
        <f>Inputs!Q40</f>
        <v>#REF!</v>
      </c>
      <c r="S16" s="393" t="e">
        <f>Inputs!R40</f>
        <v>#REF!</v>
      </c>
      <c r="T16" s="395" t="str">
        <f>Inputs!S40</f>
        <v>Yes</v>
      </c>
      <c r="U16" s="396">
        <f>Inputs!T40</f>
        <v>0</v>
      </c>
      <c r="V16" s="397">
        <f>Inputs!U40</f>
        <v>0</v>
      </c>
      <c r="W16" s="397">
        <f>Inputs!V40</f>
        <v>0</v>
      </c>
      <c r="X16" s="397">
        <f>Inputs!W40</f>
        <v>0</v>
      </c>
      <c r="Y16" s="398" t="str">
        <f>Inputs!X40</f>
        <v/>
      </c>
      <c r="Z16" s="248"/>
      <c r="AA16" s="399"/>
    </row>
    <row r="17" spans="1:27" ht="21" x14ac:dyDescent="0.25">
      <c r="A17" s="424"/>
      <c r="B17" s="392">
        <v>14</v>
      </c>
      <c r="C17" s="393" t="e">
        <f>Inputs!C41</f>
        <v>#REF!</v>
      </c>
      <c r="D17" s="393" t="e">
        <f>Inputs!D41</f>
        <v>#REF!</v>
      </c>
      <c r="E17" s="394" t="e">
        <f>Inputs!E41</f>
        <v>#REF!</v>
      </c>
      <c r="F17" s="393" t="str">
        <f>Inputs!F41</f>
        <v/>
      </c>
      <c r="G17" s="393" t="str">
        <f>Inputs!G41</f>
        <v/>
      </c>
      <c r="H17" s="395" t="str">
        <f>Inputs!H41</f>
        <v/>
      </c>
      <c r="I17" s="396">
        <f>Inputs!I41</f>
        <v>0</v>
      </c>
      <c r="J17" s="397">
        <f>Inputs!J41</f>
        <v>0</v>
      </c>
      <c r="K17" s="397">
        <f>Inputs!K41</f>
        <v>0</v>
      </c>
      <c r="L17" s="397">
        <f>Inputs!L41</f>
        <v>0</v>
      </c>
      <c r="M17" s="398" t="str">
        <f>Inputs!M41</f>
        <v/>
      </c>
      <c r="N17" s="248"/>
      <c r="O17" s="399"/>
      <c r="P17" s="393" t="e">
        <f>Inputs!O41</f>
        <v>#REF!</v>
      </c>
      <c r="Q17" s="393" t="e">
        <f>Inputs!P41</f>
        <v>#REF!</v>
      </c>
      <c r="R17" s="393" t="e">
        <f>Inputs!Q41</f>
        <v>#REF!</v>
      </c>
      <c r="S17" s="393" t="e">
        <f>Inputs!R41</f>
        <v>#REF!</v>
      </c>
      <c r="T17" s="395" t="str">
        <f>Inputs!S41</f>
        <v>Yes</v>
      </c>
      <c r="U17" s="396">
        <f>Inputs!T41</f>
        <v>0</v>
      </c>
      <c r="V17" s="397">
        <f>Inputs!U41</f>
        <v>0</v>
      </c>
      <c r="W17" s="397">
        <f>Inputs!V41</f>
        <v>0</v>
      </c>
      <c r="X17" s="397">
        <f>Inputs!W41</f>
        <v>0</v>
      </c>
      <c r="Y17" s="398" t="str">
        <f>Inputs!X41</f>
        <v/>
      </c>
      <c r="Z17" s="248"/>
      <c r="AA17" s="399"/>
    </row>
    <row r="18" spans="1:27" ht="21" x14ac:dyDescent="0.25">
      <c r="A18" s="424"/>
      <c r="B18" s="392">
        <v>15</v>
      </c>
      <c r="C18" s="393" t="e">
        <f>Inputs!C42</f>
        <v>#REF!</v>
      </c>
      <c r="D18" s="393" t="e">
        <f>Inputs!D42</f>
        <v>#REF!</v>
      </c>
      <c r="E18" s="394" t="e">
        <f>Inputs!E42</f>
        <v>#REF!</v>
      </c>
      <c r="F18" s="393" t="str">
        <f>Inputs!F42</f>
        <v/>
      </c>
      <c r="G18" s="393" t="str">
        <f>Inputs!G42</f>
        <v/>
      </c>
      <c r="H18" s="395" t="str">
        <f>Inputs!H42</f>
        <v/>
      </c>
      <c r="I18" s="396">
        <f>Inputs!I42</f>
        <v>0</v>
      </c>
      <c r="J18" s="397">
        <f>Inputs!J42</f>
        <v>0</v>
      </c>
      <c r="K18" s="397">
        <f>Inputs!K42</f>
        <v>0</v>
      </c>
      <c r="L18" s="397">
        <f>Inputs!L42</f>
        <v>0</v>
      </c>
      <c r="M18" s="398" t="str">
        <f>Inputs!M42</f>
        <v/>
      </c>
      <c r="N18" s="248"/>
      <c r="O18" s="399"/>
      <c r="P18" s="393" t="e">
        <f>Inputs!O42</f>
        <v>#REF!</v>
      </c>
      <c r="Q18" s="393" t="e">
        <f>Inputs!P42</f>
        <v>#REF!</v>
      </c>
      <c r="R18" s="393" t="e">
        <f>Inputs!Q42</f>
        <v>#REF!</v>
      </c>
      <c r="S18" s="393" t="e">
        <f>Inputs!R42</f>
        <v>#REF!</v>
      </c>
      <c r="T18" s="395" t="str">
        <f>Inputs!S42</f>
        <v>Yes</v>
      </c>
      <c r="U18" s="396">
        <f>Inputs!T42</f>
        <v>0</v>
      </c>
      <c r="V18" s="397">
        <f>Inputs!U42</f>
        <v>0</v>
      </c>
      <c r="W18" s="397">
        <f>Inputs!V42</f>
        <v>0</v>
      </c>
      <c r="X18" s="397">
        <f>Inputs!W42</f>
        <v>0</v>
      </c>
      <c r="Y18" s="398" t="str">
        <f>Inputs!X42</f>
        <v/>
      </c>
      <c r="Z18" s="248"/>
      <c r="AA18" s="399"/>
    </row>
    <row r="19" spans="1:27" ht="21" x14ac:dyDescent="0.25">
      <c r="A19" s="424"/>
      <c r="B19" s="392">
        <v>16</v>
      </c>
      <c r="C19" s="393" t="e">
        <f>Inputs!C43</f>
        <v>#REF!</v>
      </c>
      <c r="D19" s="393" t="e">
        <f>Inputs!D43</f>
        <v>#REF!</v>
      </c>
      <c r="E19" s="394" t="e">
        <f>Inputs!E43</f>
        <v>#REF!</v>
      </c>
      <c r="F19" s="393" t="str">
        <f>Inputs!F43</f>
        <v/>
      </c>
      <c r="G19" s="393" t="str">
        <f>Inputs!G43</f>
        <v/>
      </c>
      <c r="H19" s="395" t="str">
        <f>Inputs!H43</f>
        <v/>
      </c>
      <c r="I19" s="396">
        <f>Inputs!I43</f>
        <v>0</v>
      </c>
      <c r="J19" s="397">
        <f>Inputs!J43</f>
        <v>0</v>
      </c>
      <c r="K19" s="397">
        <f>Inputs!K43</f>
        <v>0</v>
      </c>
      <c r="L19" s="397">
        <f>Inputs!L43</f>
        <v>0</v>
      </c>
      <c r="M19" s="398" t="str">
        <f>Inputs!M43</f>
        <v/>
      </c>
      <c r="N19" s="248"/>
      <c r="O19" s="399"/>
      <c r="P19" s="393" t="e">
        <f>Inputs!O43</f>
        <v>#REF!</v>
      </c>
      <c r="Q19" s="393" t="e">
        <f>Inputs!P43</f>
        <v>#REF!</v>
      </c>
      <c r="R19" s="393" t="e">
        <f>Inputs!Q43</f>
        <v>#REF!</v>
      </c>
      <c r="S19" s="393" t="e">
        <f>Inputs!R43</f>
        <v>#REF!</v>
      </c>
      <c r="T19" s="395" t="str">
        <f>Inputs!S43</f>
        <v>Yes</v>
      </c>
      <c r="U19" s="396">
        <f>Inputs!T43</f>
        <v>0</v>
      </c>
      <c r="V19" s="397">
        <f>Inputs!U43</f>
        <v>0</v>
      </c>
      <c r="W19" s="397">
        <f>Inputs!V43</f>
        <v>0</v>
      </c>
      <c r="X19" s="397">
        <f>Inputs!W43</f>
        <v>0</v>
      </c>
      <c r="Y19" s="398" t="str">
        <f>Inputs!X43</f>
        <v/>
      </c>
      <c r="Z19" s="248"/>
      <c r="AA19" s="399"/>
    </row>
    <row r="20" spans="1:27" ht="21" x14ac:dyDescent="0.25">
      <c r="A20" s="424"/>
      <c r="B20" s="392">
        <v>17</v>
      </c>
      <c r="C20" s="393" t="e">
        <f>Inputs!C44</f>
        <v>#REF!</v>
      </c>
      <c r="D20" s="393" t="e">
        <f>Inputs!D44</f>
        <v>#REF!</v>
      </c>
      <c r="E20" s="394" t="e">
        <f>Inputs!E44</f>
        <v>#REF!</v>
      </c>
      <c r="F20" s="393" t="str">
        <f>Inputs!F44</f>
        <v/>
      </c>
      <c r="G20" s="393" t="str">
        <f>Inputs!G44</f>
        <v/>
      </c>
      <c r="H20" s="395" t="str">
        <f>Inputs!H44</f>
        <v/>
      </c>
      <c r="I20" s="396">
        <f>Inputs!I44</f>
        <v>0</v>
      </c>
      <c r="J20" s="397">
        <f>Inputs!J44</f>
        <v>0</v>
      </c>
      <c r="K20" s="397">
        <f>Inputs!K44</f>
        <v>0</v>
      </c>
      <c r="L20" s="397">
        <f>Inputs!L44</f>
        <v>0</v>
      </c>
      <c r="M20" s="398" t="str">
        <f>Inputs!M44</f>
        <v/>
      </c>
      <c r="N20" s="248"/>
      <c r="O20" s="399"/>
      <c r="P20" s="393" t="e">
        <f>Inputs!O44</f>
        <v>#REF!</v>
      </c>
      <c r="Q20" s="393" t="e">
        <f>Inputs!P44</f>
        <v>#REF!</v>
      </c>
      <c r="R20" s="393" t="e">
        <f>Inputs!Q44</f>
        <v>#REF!</v>
      </c>
      <c r="S20" s="393" t="e">
        <f>Inputs!R44</f>
        <v>#REF!</v>
      </c>
      <c r="T20" s="395" t="str">
        <f>Inputs!S44</f>
        <v>Yes</v>
      </c>
      <c r="U20" s="396">
        <f>Inputs!T44</f>
        <v>0</v>
      </c>
      <c r="V20" s="397">
        <f>Inputs!U44</f>
        <v>0</v>
      </c>
      <c r="W20" s="397">
        <f>Inputs!V44</f>
        <v>0</v>
      </c>
      <c r="X20" s="397">
        <f>Inputs!W44</f>
        <v>0</v>
      </c>
      <c r="Y20" s="398" t="str">
        <f>Inputs!X44</f>
        <v/>
      </c>
      <c r="Z20" s="248"/>
      <c r="AA20" s="399"/>
    </row>
    <row r="21" spans="1:27" ht="21" x14ac:dyDescent="0.25">
      <c r="A21" s="424"/>
      <c r="B21" s="392">
        <v>18</v>
      </c>
      <c r="C21" s="393" t="e">
        <f>Inputs!C45</f>
        <v>#REF!</v>
      </c>
      <c r="D21" s="393" t="e">
        <f>Inputs!D45</f>
        <v>#REF!</v>
      </c>
      <c r="E21" s="394" t="e">
        <f>Inputs!E45</f>
        <v>#REF!</v>
      </c>
      <c r="F21" s="393" t="str">
        <f>Inputs!F45</f>
        <v/>
      </c>
      <c r="G21" s="393" t="str">
        <f>Inputs!G45</f>
        <v/>
      </c>
      <c r="H21" s="395" t="str">
        <f>Inputs!H45</f>
        <v/>
      </c>
      <c r="I21" s="396">
        <f>Inputs!I45</f>
        <v>0</v>
      </c>
      <c r="J21" s="397">
        <f>Inputs!J45</f>
        <v>0</v>
      </c>
      <c r="K21" s="397">
        <f>Inputs!K45</f>
        <v>0</v>
      </c>
      <c r="L21" s="397">
        <f>Inputs!L45</f>
        <v>0</v>
      </c>
      <c r="M21" s="398" t="str">
        <f>Inputs!M45</f>
        <v/>
      </c>
      <c r="N21" s="248"/>
      <c r="O21" s="399"/>
      <c r="P21" s="393" t="e">
        <f>Inputs!O45</f>
        <v>#REF!</v>
      </c>
      <c r="Q21" s="393" t="e">
        <f>Inputs!P45</f>
        <v>#REF!</v>
      </c>
      <c r="R21" s="393" t="e">
        <f>Inputs!Q45</f>
        <v>#REF!</v>
      </c>
      <c r="S21" s="393" t="e">
        <f>Inputs!R45</f>
        <v>#REF!</v>
      </c>
      <c r="T21" s="395" t="str">
        <f>Inputs!S45</f>
        <v>Yes</v>
      </c>
      <c r="U21" s="396">
        <f>Inputs!T45</f>
        <v>0</v>
      </c>
      <c r="V21" s="397">
        <f>Inputs!U45</f>
        <v>0</v>
      </c>
      <c r="W21" s="397">
        <f>Inputs!V45</f>
        <v>0</v>
      </c>
      <c r="X21" s="397">
        <f>Inputs!W45</f>
        <v>0</v>
      </c>
      <c r="Y21" s="398" t="str">
        <f>Inputs!X45</f>
        <v/>
      </c>
      <c r="Z21" s="248"/>
      <c r="AA21" s="399"/>
    </row>
    <row r="22" spans="1:27" ht="21" x14ac:dyDescent="0.25">
      <c r="A22" s="424"/>
      <c r="B22" s="392">
        <v>19</v>
      </c>
      <c r="C22" s="393" t="e">
        <f>Inputs!C46</f>
        <v>#REF!</v>
      </c>
      <c r="D22" s="393" t="e">
        <f>Inputs!D46</f>
        <v>#REF!</v>
      </c>
      <c r="E22" s="394" t="e">
        <f>Inputs!E46</f>
        <v>#REF!</v>
      </c>
      <c r="F22" s="393" t="str">
        <f>Inputs!F46</f>
        <v/>
      </c>
      <c r="G22" s="393" t="str">
        <f>Inputs!G46</f>
        <v/>
      </c>
      <c r="H22" s="395" t="str">
        <f>Inputs!H46</f>
        <v/>
      </c>
      <c r="I22" s="396">
        <f>Inputs!I46</f>
        <v>0</v>
      </c>
      <c r="J22" s="397">
        <f>Inputs!J46</f>
        <v>0</v>
      </c>
      <c r="K22" s="397">
        <f>Inputs!K46</f>
        <v>0</v>
      </c>
      <c r="L22" s="397">
        <f>Inputs!L46</f>
        <v>0</v>
      </c>
      <c r="M22" s="398" t="str">
        <f>Inputs!M46</f>
        <v/>
      </c>
      <c r="N22" s="248"/>
      <c r="O22" s="399"/>
      <c r="P22" s="393" t="e">
        <f>Inputs!O46</f>
        <v>#REF!</v>
      </c>
      <c r="Q22" s="393" t="e">
        <f>Inputs!P46</f>
        <v>#REF!</v>
      </c>
      <c r="R22" s="393" t="e">
        <f>Inputs!Q46</f>
        <v>#REF!</v>
      </c>
      <c r="S22" s="393" t="e">
        <f>Inputs!R46</f>
        <v>#REF!</v>
      </c>
      <c r="T22" s="395" t="str">
        <f>Inputs!S46</f>
        <v>Yes</v>
      </c>
      <c r="U22" s="396">
        <f>Inputs!T46</f>
        <v>0</v>
      </c>
      <c r="V22" s="397">
        <f>Inputs!U46</f>
        <v>0</v>
      </c>
      <c r="W22" s="397">
        <f>Inputs!V46</f>
        <v>0</v>
      </c>
      <c r="X22" s="397">
        <f>Inputs!W46</f>
        <v>0</v>
      </c>
      <c r="Y22" s="398" t="str">
        <f>Inputs!X46</f>
        <v/>
      </c>
      <c r="Z22" s="248"/>
      <c r="AA22" s="399"/>
    </row>
    <row r="23" spans="1:27" ht="21" x14ac:dyDescent="0.25">
      <c r="A23" s="424"/>
      <c r="B23" s="392">
        <v>20</v>
      </c>
      <c r="C23" s="393" t="e">
        <f>Inputs!C47</f>
        <v>#REF!</v>
      </c>
      <c r="D23" s="393" t="e">
        <f>Inputs!D47</f>
        <v>#REF!</v>
      </c>
      <c r="E23" s="394" t="e">
        <f>Inputs!E47</f>
        <v>#REF!</v>
      </c>
      <c r="F23" s="393" t="str">
        <f>Inputs!F47</f>
        <v/>
      </c>
      <c r="G23" s="393" t="str">
        <f>Inputs!G47</f>
        <v/>
      </c>
      <c r="H23" s="395" t="str">
        <f>Inputs!H47</f>
        <v/>
      </c>
      <c r="I23" s="396">
        <f>Inputs!I47</f>
        <v>0</v>
      </c>
      <c r="J23" s="397">
        <f>Inputs!J47</f>
        <v>0</v>
      </c>
      <c r="K23" s="397">
        <f>Inputs!K47</f>
        <v>0</v>
      </c>
      <c r="L23" s="397">
        <f>Inputs!L47</f>
        <v>0</v>
      </c>
      <c r="M23" s="398" t="str">
        <f>Inputs!M47</f>
        <v/>
      </c>
      <c r="N23" s="248"/>
      <c r="O23" s="399"/>
      <c r="P23" s="393" t="e">
        <f>Inputs!O47</f>
        <v>#REF!</v>
      </c>
      <c r="Q23" s="393" t="e">
        <f>Inputs!P47</f>
        <v>#REF!</v>
      </c>
      <c r="R23" s="393" t="e">
        <f>Inputs!Q47</f>
        <v>#REF!</v>
      </c>
      <c r="S23" s="393" t="e">
        <f>Inputs!R47</f>
        <v>#REF!</v>
      </c>
      <c r="T23" s="395" t="str">
        <f>Inputs!S47</f>
        <v>Yes</v>
      </c>
      <c r="U23" s="396">
        <f>Inputs!T47</f>
        <v>0</v>
      </c>
      <c r="V23" s="397">
        <f>Inputs!U47</f>
        <v>0</v>
      </c>
      <c r="W23" s="397">
        <f>Inputs!V47</f>
        <v>0</v>
      </c>
      <c r="X23" s="397">
        <f>Inputs!W47</f>
        <v>0</v>
      </c>
      <c r="Y23" s="398" t="str">
        <f>Inputs!X47</f>
        <v/>
      </c>
      <c r="Z23" s="248"/>
      <c r="AA23" s="399"/>
    </row>
    <row r="24" spans="1:27" ht="21" x14ac:dyDescent="0.25">
      <c r="A24" s="424"/>
      <c r="B24" s="392">
        <v>21</v>
      </c>
      <c r="C24" s="393" t="e">
        <f>Inputs!C48</f>
        <v>#REF!</v>
      </c>
      <c r="D24" s="393" t="e">
        <f>Inputs!D48</f>
        <v>#REF!</v>
      </c>
      <c r="E24" s="394" t="e">
        <f>Inputs!E48</f>
        <v>#REF!</v>
      </c>
      <c r="F24" s="393" t="str">
        <f>Inputs!F48</f>
        <v/>
      </c>
      <c r="G24" s="393" t="str">
        <f>Inputs!G48</f>
        <v/>
      </c>
      <c r="H24" s="395" t="str">
        <f>Inputs!H48</f>
        <v/>
      </c>
      <c r="I24" s="396">
        <f>Inputs!I48</f>
        <v>0</v>
      </c>
      <c r="J24" s="397">
        <f>Inputs!J48</f>
        <v>0</v>
      </c>
      <c r="K24" s="397">
        <f>Inputs!K48</f>
        <v>0</v>
      </c>
      <c r="L24" s="397">
        <f>Inputs!L48</f>
        <v>0</v>
      </c>
      <c r="M24" s="398" t="str">
        <f>Inputs!M48</f>
        <v/>
      </c>
      <c r="N24" s="248"/>
      <c r="O24" s="399"/>
      <c r="P24" s="393" t="e">
        <f>Inputs!O48</f>
        <v>#REF!</v>
      </c>
      <c r="Q24" s="393" t="e">
        <f>Inputs!P48</f>
        <v>#REF!</v>
      </c>
      <c r="R24" s="393" t="e">
        <f>Inputs!Q48</f>
        <v>#REF!</v>
      </c>
      <c r="S24" s="393" t="e">
        <f>Inputs!R48</f>
        <v>#REF!</v>
      </c>
      <c r="T24" s="395" t="str">
        <f>Inputs!S48</f>
        <v>Yes</v>
      </c>
      <c r="U24" s="396">
        <f>Inputs!T48</f>
        <v>0</v>
      </c>
      <c r="V24" s="397">
        <f>Inputs!U48</f>
        <v>0</v>
      </c>
      <c r="W24" s="397">
        <f>Inputs!V48</f>
        <v>0</v>
      </c>
      <c r="X24" s="397">
        <f>Inputs!W48</f>
        <v>0</v>
      </c>
      <c r="Y24" s="398" t="str">
        <f>Inputs!X48</f>
        <v/>
      </c>
      <c r="Z24" s="248"/>
      <c r="AA24" s="399"/>
    </row>
    <row r="25" spans="1:27" ht="21" x14ac:dyDescent="0.25">
      <c r="A25" s="424"/>
      <c r="B25" s="392">
        <v>22</v>
      </c>
      <c r="C25" s="393" t="e">
        <f>Inputs!C49</f>
        <v>#REF!</v>
      </c>
      <c r="D25" s="393" t="e">
        <f>Inputs!D49</f>
        <v>#REF!</v>
      </c>
      <c r="E25" s="394" t="e">
        <f>Inputs!E49</f>
        <v>#REF!</v>
      </c>
      <c r="F25" s="393" t="str">
        <f>Inputs!F49</f>
        <v/>
      </c>
      <c r="G25" s="393" t="str">
        <f>Inputs!G49</f>
        <v/>
      </c>
      <c r="H25" s="395" t="str">
        <f>Inputs!H49</f>
        <v/>
      </c>
      <c r="I25" s="396">
        <f>Inputs!I49</f>
        <v>0</v>
      </c>
      <c r="J25" s="397">
        <f>Inputs!J49</f>
        <v>0</v>
      </c>
      <c r="K25" s="397">
        <f>Inputs!K49</f>
        <v>0</v>
      </c>
      <c r="L25" s="397">
        <f>Inputs!L49</f>
        <v>0</v>
      </c>
      <c r="M25" s="398" t="str">
        <f>Inputs!M49</f>
        <v/>
      </c>
      <c r="N25" s="248"/>
      <c r="O25" s="399"/>
      <c r="P25" s="393" t="e">
        <f>Inputs!O49</f>
        <v>#REF!</v>
      </c>
      <c r="Q25" s="393" t="e">
        <f>Inputs!P49</f>
        <v>#REF!</v>
      </c>
      <c r="R25" s="393" t="e">
        <f>Inputs!Q49</f>
        <v>#REF!</v>
      </c>
      <c r="S25" s="393" t="e">
        <f>Inputs!R49</f>
        <v>#REF!</v>
      </c>
      <c r="T25" s="395" t="str">
        <f>Inputs!S49</f>
        <v>Yes</v>
      </c>
      <c r="U25" s="396">
        <f>Inputs!T49</f>
        <v>0</v>
      </c>
      <c r="V25" s="397">
        <f>Inputs!U49</f>
        <v>0</v>
      </c>
      <c r="W25" s="397">
        <f>Inputs!V49</f>
        <v>0</v>
      </c>
      <c r="X25" s="397">
        <f>Inputs!W49</f>
        <v>0</v>
      </c>
      <c r="Y25" s="398" t="str">
        <f>Inputs!X49</f>
        <v/>
      </c>
      <c r="Z25" s="248"/>
      <c r="AA25" s="399"/>
    </row>
    <row r="26" spans="1:27" ht="21" x14ac:dyDescent="0.25">
      <c r="A26" s="424"/>
      <c r="B26" s="392">
        <v>23</v>
      </c>
      <c r="C26" s="393" t="e">
        <f>Inputs!C50</f>
        <v>#REF!</v>
      </c>
      <c r="D26" s="393" t="e">
        <f>Inputs!D50</f>
        <v>#REF!</v>
      </c>
      <c r="E26" s="394" t="e">
        <f>Inputs!E50</f>
        <v>#REF!</v>
      </c>
      <c r="F26" s="393" t="str">
        <f>Inputs!F50</f>
        <v/>
      </c>
      <c r="G26" s="393" t="str">
        <f>Inputs!G50</f>
        <v/>
      </c>
      <c r="H26" s="395" t="str">
        <f>Inputs!H50</f>
        <v/>
      </c>
      <c r="I26" s="396">
        <f>Inputs!I50</f>
        <v>0</v>
      </c>
      <c r="J26" s="397">
        <f>Inputs!J50</f>
        <v>0</v>
      </c>
      <c r="K26" s="397">
        <f>Inputs!K50</f>
        <v>0</v>
      </c>
      <c r="L26" s="397">
        <f>Inputs!L50</f>
        <v>0</v>
      </c>
      <c r="M26" s="398" t="str">
        <f>Inputs!M50</f>
        <v/>
      </c>
      <c r="N26" s="248"/>
      <c r="O26" s="399"/>
      <c r="P26" s="393" t="e">
        <f>Inputs!O50</f>
        <v>#REF!</v>
      </c>
      <c r="Q26" s="393" t="e">
        <f>Inputs!P50</f>
        <v>#REF!</v>
      </c>
      <c r="R26" s="393" t="e">
        <f>Inputs!Q50</f>
        <v>#REF!</v>
      </c>
      <c r="S26" s="393" t="e">
        <f>Inputs!R50</f>
        <v>#REF!</v>
      </c>
      <c r="T26" s="395" t="str">
        <f>Inputs!S50</f>
        <v>Yes</v>
      </c>
      <c r="U26" s="396">
        <f>Inputs!T50</f>
        <v>0</v>
      </c>
      <c r="V26" s="397">
        <f>Inputs!U50</f>
        <v>0</v>
      </c>
      <c r="W26" s="397">
        <f>Inputs!V50</f>
        <v>0</v>
      </c>
      <c r="X26" s="397">
        <f>Inputs!W50</f>
        <v>0</v>
      </c>
      <c r="Y26" s="398" t="str">
        <f>Inputs!X50</f>
        <v/>
      </c>
      <c r="Z26" s="248"/>
      <c r="AA26" s="399"/>
    </row>
    <row r="27" spans="1:27" ht="21" x14ac:dyDescent="0.25">
      <c r="A27" s="424"/>
      <c r="B27" s="392">
        <v>24</v>
      </c>
      <c r="C27" s="393" t="e">
        <f>Inputs!C51</f>
        <v>#REF!</v>
      </c>
      <c r="D27" s="393" t="e">
        <f>Inputs!D51</f>
        <v>#REF!</v>
      </c>
      <c r="E27" s="394" t="e">
        <f>Inputs!E51</f>
        <v>#REF!</v>
      </c>
      <c r="F27" s="393" t="str">
        <f>Inputs!F51</f>
        <v/>
      </c>
      <c r="G27" s="393" t="str">
        <f>Inputs!G51</f>
        <v/>
      </c>
      <c r="H27" s="395" t="str">
        <f>Inputs!H51</f>
        <v/>
      </c>
      <c r="I27" s="396">
        <f>Inputs!I51</f>
        <v>0</v>
      </c>
      <c r="J27" s="397">
        <f>Inputs!J51</f>
        <v>0</v>
      </c>
      <c r="K27" s="397">
        <f>Inputs!K51</f>
        <v>0</v>
      </c>
      <c r="L27" s="397">
        <f>Inputs!L51</f>
        <v>0</v>
      </c>
      <c r="M27" s="398" t="str">
        <f>Inputs!M51</f>
        <v/>
      </c>
      <c r="N27" s="248"/>
      <c r="O27" s="399"/>
      <c r="P27" s="393" t="e">
        <f>Inputs!O51</f>
        <v>#REF!</v>
      </c>
      <c r="Q27" s="393" t="e">
        <f>Inputs!P51</f>
        <v>#REF!</v>
      </c>
      <c r="R27" s="393" t="e">
        <f>Inputs!Q51</f>
        <v>#REF!</v>
      </c>
      <c r="S27" s="393" t="e">
        <f>Inputs!R51</f>
        <v>#REF!</v>
      </c>
      <c r="T27" s="395" t="str">
        <f>Inputs!S51</f>
        <v>Yes</v>
      </c>
      <c r="U27" s="396">
        <f>Inputs!T51</f>
        <v>0</v>
      </c>
      <c r="V27" s="397">
        <f>Inputs!U51</f>
        <v>0</v>
      </c>
      <c r="W27" s="397">
        <f>Inputs!V51</f>
        <v>0</v>
      </c>
      <c r="X27" s="397">
        <f>Inputs!W51</f>
        <v>0</v>
      </c>
      <c r="Y27" s="398" t="str">
        <f>Inputs!X51</f>
        <v/>
      </c>
      <c r="Z27" s="248"/>
      <c r="AA27" s="399"/>
    </row>
    <row r="28" spans="1:27" ht="21" x14ac:dyDescent="0.25">
      <c r="A28" s="424"/>
      <c r="B28" s="392">
        <v>25</v>
      </c>
      <c r="C28" s="393" t="e">
        <f>Inputs!C52</f>
        <v>#REF!</v>
      </c>
      <c r="D28" s="393" t="e">
        <f>Inputs!D52</f>
        <v>#REF!</v>
      </c>
      <c r="E28" s="394" t="e">
        <f>Inputs!E52</f>
        <v>#REF!</v>
      </c>
      <c r="F28" s="393" t="str">
        <f>Inputs!F52</f>
        <v/>
      </c>
      <c r="G28" s="393" t="str">
        <f>Inputs!G52</f>
        <v/>
      </c>
      <c r="H28" s="395" t="str">
        <f>Inputs!H52</f>
        <v/>
      </c>
      <c r="I28" s="396">
        <f>Inputs!I52</f>
        <v>0</v>
      </c>
      <c r="J28" s="397">
        <f>Inputs!J52</f>
        <v>0</v>
      </c>
      <c r="K28" s="397">
        <f>Inputs!K52</f>
        <v>0</v>
      </c>
      <c r="L28" s="397">
        <f>Inputs!L52</f>
        <v>0</v>
      </c>
      <c r="M28" s="398" t="str">
        <f>Inputs!M52</f>
        <v/>
      </c>
      <c r="N28" s="248"/>
      <c r="O28" s="399"/>
      <c r="P28" s="393" t="e">
        <f>Inputs!O52</f>
        <v>#REF!</v>
      </c>
      <c r="Q28" s="393" t="e">
        <f>Inputs!P52</f>
        <v>#REF!</v>
      </c>
      <c r="R28" s="393" t="e">
        <f>Inputs!Q52</f>
        <v>#REF!</v>
      </c>
      <c r="S28" s="393" t="e">
        <f>Inputs!R52</f>
        <v>#REF!</v>
      </c>
      <c r="T28" s="395" t="str">
        <f>Inputs!S52</f>
        <v>Yes</v>
      </c>
      <c r="U28" s="396">
        <f>Inputs!T52</f>
        <v>0</v>
      </c>
      <c r="V28" s="397">
        <f>Inputs!U52</f>
        <v>0</v>
      </c>
      <c r="W28" s="397">
        <f>Inputs!V52</f>
        <v>0</v>
      </c>
      <c r="X28" s="397">
        <f>Inputs!W52</f>
        <v>0</v>
      </c>
      <c r="Y28" s="398" t="str">
        <f>Inputs!X52</f>
        <v/>
      </c>
      <c r="Z28" s="248"/>
      <c r="AA28" s="399"/>
    </row>
    <row r="29" spans="1:27" ht="21" x14ac:dyDescent="0.25">
      <c r="A29" s="424"/>
      <c r="B29" s="392">
        <v>26</v>
      </c>
      <c r="C29" s="393" t="e">
        <f>Inputs!C53</f>
        <v>#REF!</v>
      </c>
      <c r="D29" s="393" t="e">
        <f>Inputs!D53</f>
        <v>#REF!</v>
      </c>
      <c r="E29" s="394" t="e">
        <f>Inputs!E53</f>
        <v>#REF!</v>
      </c>
      <c r="F29" s="393" t="str">
        <f>Inputs!F53</f>
        <v/>
      </c>
      <c r="G29" s="393" t="str">
        <f>Inputs!G53</f>
        <v/>
      </c>
      <c r="H29" s="395" t="str">
        <f>Inputs!H53</f>
        <v/>
      </c>
      <c r="I29" s="396">
        <f>Inputs!I53</f>
        <v>0</v>
      </c>
      <c r="J29" s="397">
        <f>Inputs!J53</f>
        <v>0</v>
      </c>
      <c r="K29" s="397">
        <f>Inputs!K53</f>
        <v>0</v>
      </c>
      <c r="L29" s="397">
        <f>Inputs!L53</f>
        <v>0</v>
      </c>
      <c r="M29" s="398" t="str">
        <f>Inputs!M53</f>
        <v/>
      </c>
      <c r="N29" s="248"/>
      <c r="O29" s="399"/>
      <c r="P29" s="393" t="e">
        <f>Inputs!O53</f>
        <v>#REF!</v>
      </c>
      <c r="Q29" s="393" t="e">
        <f>Inputs!P53</f>
        <v>#REF!</v>
      </c>
      <c r="R29" s="393" t="e">
        <f>Inputs!Q53</f>
        <v>#REF!</v>
      </c>
      <c r="S29" s="393" t="e">
        <f>Inputs!R53</f>
        <v>#REF!</v>
      </c>
      <c r="T29" s="395" t="str">
        <f>Inputs!S53</f>
        <v>Yes</v>
      </c>
      <c r="U29" s="396">
        <f>Inputs!T53</f>
        <v>0</v>
      </c>
      <c r="V29" s="397">
        <f>Inputs!U53</f>
        <v>0</v>
      </c>
      <c r="W29" s="397">
        <f>Inputs!V53</f>
        <v>0</v>
      </c>
      <c r="X29" s="397">
        <f>Inputs!W53</f>
        <v>0</v>
      </c>
      <c r="Y29" s="398" t="str">
        <f>Inputs!X53</f>
        <v/>
      </c>
      <c r="Z29" s="248"/>
      <c r="AA29" s="399"/>
    </row>
    <row r="30" spans="1:27" ht="21" x14ac:dyDescent="0.25">
      <c r="A30" s="424"/>
      <c r="B30" s="392">
        <v>27</v>
      </c>
      <c r="C30" s="393" t="e">
        <f>Inputs!C54</f>
        <v>#REF!</v>
      </c>
      <c r="D30" s="393" t="e">
        <f>Inputs!D54</f>
        <v>#REF!</v>
      </c>
      <c r="E30" s="394" t="e">
        <f>Inputs!E54</f>
        <v>#REF!</v>
      </c>
      <c r="F30" s="393" t="str">
        <f>Inputs!F54</f>
        <v/>
      </c>
      <c r="G30" s="393" t="str">
        <f>Inputs!G54</f>
        <v/>
      </c>
      <c r="H30" s="395" t="str">
        <f>Inputs!H54</f>
        <v/>
      </c>
      <c r="I30" s="396">
        <f>Inputs!I54</f>
        <v>0</v>
      </c>
      <c r="J30" s="397">
        <f>Inputs!J54</f>
        <v>0</v>
      </c>
      <c r="K30" s="397">
        <f>Inputs!K54</f>
        <v>0</v>
      </c>
      <c r="L30" s="397">
        <f>Inputs!L54</f>
        <v>0</v>
      </c>
      <c r="M30" s="398" t="str">
        <f>Inputs!M54</f>
        <v/>
      </c>
      <c r="N30" s="248"/>
      <c r="O30" s="399"/>
      <c r="P30" s="393" t="e">
        <f>Inputs!O54</f>
        <v>#REF!</v>
      </c>
      <c r="Q30" s="393" t="e">
        <f>Inputs!P54</f>
        <v>#REF!</v>
      </c>
      <c r="R30" s="393" t="e">
        <f>Inputs!Q54</f>
        <v>#REF!</v>
      </c>
      <c r="S30" s="393" t="e">
        <f>Inputs!R54</f>
        <v>#REF!</v>
      </c>
      <c r="T30" s="395" t="str">
        <f>Inputs!S54</f>
        <v>Yes</v>
      </c>
      <c r="U30" s="396">
        <f>Inputs!T54</f>
        <v>0</v>
      </c>
      <c r="V30" s="397">
        <f>Inputs!U54</f>
        <v>0</v>
      </c>
      <c r="W30" s="397">
        <f>Inputs!V54</f>
        <v>0</v>
      </c>
      <c r="X30" s="397">
        <f>Inputs!W54</f>
        <v>0</v>
      </c>
      <c r="Y30" s="398" t="str">
        <f>Inputs!X54</f>
        <v/>
      </c>
      <c r="Z30" s="248"/>
      <c r="AA30" s="399"/>
    </row>
    <row r="31" spans="1:27" ht="21" x14ac:dyDescent="0.25">
      <c r="A31" s="424"/>
      <c r="B31" s="392">
        <v>28</v>
      </c>
      <c r="C31" s="393" t="e">
        <f>Inputs!C55</f>
        <v>#REF!</v>
      </c>
      <c r="D31" s="393" t="e">
        <f>Inputs!D55</f>
        <v>#REF!</v>
      </c>
      <c r="E31" s="394" t="e">
        <f>Inputs!E55</f>
        <v>#REF!</v>
      </c>
      <c r="F31" s="393" t="str">
        <f>Inputs!F55</f>
        <v/>
      </c>
      <c r="G31" s="393" t="str">
        <f>Inputs!G55</f>
        <v/>
      </c>
      <c r="H31" s="395" t="str">
        <f>Inputs!H55</f>
        <v/>
      </c>
      <c r="I31" s="396">
        <f>Inputs!I55</f>
        <v>0</v>
      </c>
      <c r="J31" s="397">
        <f>Inputs!J55</f>
        <v>0</v>
      </c>
      <c r="K31" s="397">
        <f>Inputs!K55</f>
        <v>0</v>
      </c>
      <c r="L31" s="397">
        <f>Inputs!L55</f>
        <v>0</v>
      </c>
      <c r="M31" s="398" t="str">
        <f>Inputs!M55</f>
        <v/>
      </c>
      <c r="N31" s="248"/>
      <c r="O31" s="399"/>
      <c r="P31" s="393" t="e">
        <f>Inputs!O55</f>
        <v>#REF!</v>
      </c>
      <c r="Q31" s="393" t="e">
        <f>Inputs!P55</f>
        <v>#REF!</v>
      </c>
      <c r="R31" s="393" t="e">
        <f>Inputs!Q55</f>
        <v>#REF!</v>
      </c>
      <c r="S31" s="393" t="e">
        <f>Inputs!R55</f>
        <v>#REF!</v>
      </c>
      <c r="T31" s="395" t="str">
        <f>Inputs!S55</f>
        <v>Yes</v>
      </c>
      <c r="U31" s="396">
        <f>Inputs!T55</f>
        <v>0</v>
      </c>
      <c r="V31" s="397">
        <f>Inputs!U55</f>
        <v>0</v>
      </c>
      <c r="W31" s="397">
        <f>Inputs!V55</f>
        <v>0</v>
      </c>
      <c r="X31" s="397">
        <f>Inputs!W55</f>
        <v>0</v>
      </c>
      <c r="Y31" s="398" t="str">
        <f>Inputs!X55</f>
        <v/>
      </c>
      <c r="Z31" s="248"/>
      <c r="AA31" s="399"/>
    </row>
    <row r="32" spans="1:27" ht="21" x14ac:dyDescent="0.25">
      <c r="A32" s="424"/>
      <c r="B32" s="392">
        <v>29</v>
      </c>
      <c r="C32" s="393" t="e">
        <f>Inputs!C56</f>
        <v>#REF!</v>
      </c>
      <c r="D32" s="393" t="e">
        <f>Inputs!D56</f>
        <v>#REF!</v>
      </c>
      <c r="E32" s="394" t="e">
        <f>Inputs!E56</f>
        <v>#REF!</v>
      </c>
      <c r="F32" s="393" t="str">
        <f>Inputs!F56</f>
        <v/>
      </c>
      <c r="G32" s="393" t="str">
        <f>Inputs!G56</f>
        <v/>
      </c>
      <c r="H32" s="395" t="str">
        <f>Inputs!H56</f>
        <v/>
      </c>
      <c r="I32" s="396">
        <f>Inputs!I56</f>
        <v>0</v>
      </c>
      <c r="J32" s="397">
        <f>Inputs!J56</f>
        <v>0</v>
      </c>
      <c r="K32" s="397">
        <f>Inputs!K56</f>
        <v>0</v>
      </c>
      <c r="L32" s="397">
        <f>Inputs!L56</f>
        <v>0</v>
      </c>
      <c r="M32" s="398" t="str">
        <f>Inputs!M56</f>
        <v/>
      </c>
      <c r="N32" s="248"/>
      <c r="O32" s="399"/>
      <c r="P32" s="393" t="e">
        <f>Inputs!O56</f>
        <v>#REF!</v>
      </c>
      <c r="Q32" s="393" t="e">
        <f>Inputs!P56</f>
        <v>#REF!</v>
      </c>
      <c r="R32" s="393" t="e">
        <f>Inputs!Q56</f>
        <v>#REF!</v>
      </c>
      <c r="S32" s="393" t="e">
        <f>Inputs!R56</f>
        <v>#REF!</v>
      </c>
      <c r="T32" s="395" t="str">
        <f>Inputs!S56</f>
        <v>Yes</v>
      </c>
      <c r="U32" s="396">
        <f>Inputs!T56</f>
        <v>0</v>
      </c>
      <c r="V32" s="397">
        <f>Inputs!U56</f>
        <v>0</v>
      </c>
      <c r="W32" s="397">
        <f>Inputs!V56</f>
        <v>0</v>
      </c>
      <c r="X32" s="397">
        <f>Inputs!W56</f>
        <v>0</v>
      </c>
      <c r="Y32" s="398" t="str">
        <f>Inputs!X56</f>
        <v/>
      </c>
      <c r="Z32" s="248"/>
      <c r="AA32" s="399"/>
    </row>
    <row r="33" spans="1:27" ht="21" x14ac:dyDescent="0.25">
      <c r="A33" s="424"/>
      <c r="B33" s="392">
        <v>30</v>
      </c>
      <c r="C33" s="393" t="e">
        <f>Inputs!C57</f>
        <v>#REF!</v>
      </c>
      <c r="D33" s="393" t="e">
        <f>Inputs!D57</f>
        <v>#REF!</v>
      </c>
      <c r="E33" s="394" t="e">
        <f>Inputs!E57</f>
        <v>#REF!</v>
      </c>
      <c r="F33" s="393" t="str">
        <f>Inputs!F57</f>
        <v/>
      </c>
      <c r="G33" s="393" t="str">
        <f>Inputs!G57</f>
        <v/>
      </c>
      <c r="H33" s="395" t="str">
        <f>Inputs!H57</f>
        <v/>
      </c>
      <c r="I33" s="396">
        <f>Inputs!I57</f>
        <v>0</v>
      </c>
      <c r="J33" s="397">
        <f>Inputs!J57</f>
        <v>0</v>
      </c>
      <c r="K33" s="397">
        <f>Inputs!K57</f>
        <v>0</v>
      </c>
      <c r="L33" s="397">
        <f>Inputs!L57</f>
        <v>0</v>
      </c>
      <c r="M33" s="398" t="str">
        <f>Inputs!M57</f>
        <v/>
      </c>
      <c r="N33" s="248"/>
      <c r="O33" s="399"/>
      <c r="P33" s="393" t="e">
        <f>Inputs!O57</f>
        <v>#REF!</v>
      </c>
      <c r="Q33" s="393" t="e">
        <f>Inputs!P57</f>
        <v>#REF!</v>
      </c>
      <c r="R33" s="393" t="e">
        <f>Inputs!Q57</f>
        <v>#REF!</v>
      </c>
      <c r="S33" s="393" t="e">
        <f>Inputs!R57</f>
        <v>#REF!</v>
      </c>
      <c r="T33" s="395" t="str">
        <f>Inputs!S57</f>
        <v>Yes</v>
      </c>
      <c r="U33" s="396">
        <f>Inputs!T57</f>
        <v>0</v>
      </c>
      <c r="V33" s="397">
        <f>Inputs!U57</f>
        <v>0</v>
      </c>
      <c r="W33" s="397">
        <f>Inputs!V57</f>
        <v>0</v>
      </c>
      <c r="X33" s="397">
        <f>Inputs!W57</f>
        <v>0</v>
      </c>
      <c r="Y33" s="398" t="str">
        <f>Inputs!X57</f>
        <v/>
      </c>
      <c r="Z33" s="248"/>
      <c r="AA33" s="399"/>
    </row>
    <row r="34" spans="1:27" ht="21" x14ac:dyDescent="0.25">
      <c r="A34" s="424"/>
      <c r="B34" s="392">
        <v>31</v>
      </c>
      <c r="C34" s="393" t="e">
        <f>Inputs!C58</f>
        <v>#REF!</v>
      </c>
      <c r="D34" s="393" t="e">
        <f>Inputs!D58</f>
        <v>#REF!</v>
      </c>
      <c r="E34" s="394" t="e">
        <f>Inputs!E58</f>
        <v>#REF!</v>
      </c>
      <c r="F34" s="393" t="str">
        <f>Inputs!F58</f>
        <v/>
      </c>
      <c r="G34" s="393" t="str">
        <f>Inputs!G58</f>
        <v/>
      </c>
      <c r="H34" s="395" t="str">
        <f>Inputs!H58</f>
        <v/>
      </c>
      <c r="I34" s="396">
        <f>Inputs!I58</f>
        <v>0</v>
      </c>
      <c r="J34" s="397">
        <f>Inputs!J58</f>
        <v>0</v>
      </c>
      <c r="K34" s="397">
        <f>Inputs!K58</f>
        <v>0</v>
      </c>
      <c r="L34" s="397">
        <f>Inputs!L58</f>
        <v>0</v>
      </c>
      <c r="M34" s="398" t="str">
        <f>Inputs!M58</f>
        <v/>
      </c>
      <c r="N34" s="248"/>
      <c r="O34" s="399"/>
      <c r="P34" s="393" t="e">
        <f>Inputs!O58</f>
        <v>#REF!</v>
      </c>
      <c r="Q34" s="393" t="e">
        <f>Inputs!P58</f>
        <v>#REF!</v>
      </c>
      <c r="R34" s="393" t="e">
        <f>Inputs!Q58</f>
        <v>#REF!</v>
      </c>
      <c r="S34" s="393" t="e">
        <f>Inputs!R58</f>
        <v>#REF!</v>
      </c>
      <c r="T34" s="395" t="str">
        <f>Inputs!S58</f>
        <v>Yes</v>
      </c>
      <c r="U34" s="396">
        <f>Inputs!T58</f>
        <v>0</v>
      </c>
      <c r="V34" s="397">
        <f>Inputs!U58</f>
        <v>0</v>
      </c>
      <c r="W34" s="397">
        <f>Inputs!V58</f>
        <v>0</v>
      </c>
      <c r="X34" s="397">
        <f>Inputs!W58</f>
        <v>0</v>
      </c>
      <c r="Y34" s="398" t="str">
        <f>Inputs!X58</f>
        <v/>
      </c>
      <c r="Z34" s="248"/>
      <c r="AA34" s="399"/>
    </row>
    <row r="35" spans="1:27" ht="21" x14ac:dyDescent="0.25">
      <c r="A35" s="424"/>
      <c r="B35" s="392">
        <v>32</v>
      </c>
      <c r="C35" s="393" t="e">
        <f>Inputs!C59</f>
        <v>#REF!</v>
      </c>
      <c r="D35" s="393" t="e">
        <f>Inputs!D59</f>
        <v>#REF!</v>
      </c>
      <c r="E35" s="394" t="e">
        <f>Inputs!E59</f>
        <v>#REF!</v>
      </c>
      <c r="F35" s="393" t="str">
        <f>Inputs!F59</f>
        <v/>
      </c>
      <c r="G35" s="393" t="str">
        <f>Inputs!G59</f>
        <v/>
      </c>
      <c r="H35" s="395" t="str">
        <f>Inputs!H59</f>
        <v/>
      </c>
      <c r="I35" s="396">
        <f>Inputs!I59</f>
        <v>0</v>
      </c>
      <c r="J35" s="397">
        <f>Inputs!J59</f>
        <v>0</v>
      </c>
      <c r="K35" s="397">
        <f>Inputs!K59</f>
        <v>0</v>
      </c>
      <c r="L35" s="397">
        <f>Inputs!L59</f>
        <v>0</v>
      </c>
      <c r="M35" s="398" t="str">
        <f>Inputs!M59</f>
        <v/>
      </c>
      <c r="N35" s="248"/>
      <c r="O35" s="399"/>
      <c r="P35" s="393" t="e">
        <f>Inputs!O59</f>
        <v>#REF!</v>
      </c>
      <c r="Q35" s="393" t="e">
        <f>Inputs!P59</f>
        <v>#REF!</v>
      </c>
      <c r="R35" s="393" t="e">
        <f>Inputs!Q59</f>
        <v>#REF!</v>
      </c>
      <c r="S35" s="393" t="e">
        <f>Inputs!R59</f>
        <v>#REF!</v>
      </c>
      <c r="T35" s="395" t="str">
        <f>Inputs!S59</f>
        <v>Yes</v>
      </c>
      <c r="U35" s="396">
        <f>Inputs!T59</f>
        <v>0</v>
      </c>
      <c r="V35" s="397">
        <f>Inputs!U59</f>
        <v>0</v>
      </c>
      <c r="W35" s="397">
        <f>Inputs!V59</f>
        <v>0</v>
      </c>
      <c r="X35" s="397">
        <f>Inputs!W59</f>
        <v>0</v>
      </c>
      <c r="Y35" s="398" t="str">
        <f>Inputs!X59</f>
        <v/>
      </c>
      <c r="Z35" s="248"/>
      <c r="AA35" s="399"/>
    </row>
    <row r="36" spans="1:27" ht="21" x14ac:dyDescent="0.25">
      <c r="A36" s="424"/>
      <c r="B36" s="392">
        <v>33</v>
      </c>
      <c r="C36" s="393" t="e">
        <f>Inputs!C60</f>
        <v>#REF!</v>
      </c>
      <c r="D36" s="393" t="e">
        <f>Inputs!D60</f>
        <v>#REF!</v>
      </c>
      <c r="E36" s="394" t="e">
        <f>Inputs!E60</f>
        <v>#REF!</v>
      </c>
      <c r="F36" s="393" t="str">
        <f>Inputs!F60</f>
        <v/>
      </c>
      <c r="G36" s="393" t="str">
        <f>Inputs!G60</f>
        <v/>
      </c>
      <c r="H36" s="395" t="str">
        <f>Inputs!H60</f>
        <v/>
      </c>
      <c r="I36" s="396">
        <f>Inputs!I60</f>
        <v>0</v>
      </c>
      <c r="J36" s="397">
        <f>Inputs!J60</f>
        <v>0</v>
      </c>
      <c r="K36" s="397">
        <f>Inputs!K60</f>
        <v>0</v>
      </c>
      <c r="L36" s="397">
        <f>Inputs!L60</f>
        <v>0</v>
      </c>
      <c r="M36" s="398" t="str">
        <f>Inputs!M60</f>
        <v/>
      </c>
      <c r="N36" s="248"/>
      <c r="O36" s="399"/>
      <c r="P36" s="393" t="e">
        <f>Inputs!O60</f>
        <v>#REF!</v>
      </c>
      <c r="Q36" s="393" t="e">
        <f>Inputs!P60</f>
        <v>#REF!</v>
      </c>
      <c r="R36" s="393" t="e">
        <f>Inputs!Q60</f>
        <v>#REF!</v>
      </c>
      <c r="S36" s="393" t="e">
        <f>Inputs!R60</f>
        <v>#REF!</v>
      </c>
      <c r="T36" s="395" t="str">
        <f>Inputs!S60</f>
        <v>Yes</v>
      </c>
      <c r="U36" s="396">
        <f>Inputs!T60</f>
        <v>0</v>
      </c>
      <c r="V36" s="397">
        <f>Inputs!U60</f>
        <v>0</v>
      </c>
      <c r="W36" s="397">
        <f>Inputs!V60</f>
        <v>0</v>
      </c>
      <c r="X36" s="397">
        <f>Inputs!W60</f>
        <v>0</v>
      </c>
      <c r="Y36" s="398" t="str">
        <f>Inputs!X60</f>
        <v/>
      </c>
      <c r="Z36" s="248"/>
      <c r="AA36" s="399"/>
    </row>
    <row r="37" spans="1:27" ht="21" x14ac:dyDescent="0.25">
      <c r="A37" s="424"/>
      <c r="B37" s="392">
        <v>34</v>
      </c>
      <c r="C37" s="393" t="e">
        <f>Inputs!C61</f>
        <v>#REF!</v>
      </c>
      <c r="D37" s="393" t="e">
        <f>Inputs!D61</f>
        <v>#REF!</v>
      </c>
      <c r="E37" s="394" t="e">
        <f>Inputs!E61</f>
        <v>#REF!</v>
      </c>
      <c r="F37" s="393" t="str">
        <f>Inputs!F61</f>
        <v/>
      </c>
      <c r="G37" s="393" t="str">
        <f>Inputs!G61</f>
        <v/>
      </c>
      <c r="H37" s="395" t="str">
        <f>Inputs!H61</f>
        <v/>
      </c>
      <c r="I37" s="396">
        <f>Inputs!I61</f>
        <v>0</v>
      </c>
      <c r="J37" s="397">
        <f>Inputs!J61</f>
        <v>0</v>
      </c>
      <c r="K37" s="397">
        <f>Inputs!K61</f>
        <v>0</v>
      </c>
      <c r="L37" s="397">
        <f>Inputs!L61</f>
        <v>0</v>
      </c>
      <c r="M37" s="398" t="str">
        <f>Inputs!M61</f>
        <v/>
      </c>
      <c r="N37" s="248"/>
      <c r="O37" s="399"/>
      <c r="P37" s="393" t="e">
        <f>Inputs!O61</f>
        <v>#REF!</v>
      </c>
      <c r="Q37" s="393" t="e">
        <f>Inputs!P61</f>
        <v>#REF!</v>
      </c>
      <c r="R37" s="393" t="e">
        <f>Inputs!Q61</f>
        <v>#REF!</v>
      </c>
      <c r="S37" s="393" t="e">
        <f>Inputs!R61</f>
        <v>#REF!</v>
      </c>
      <c r="T37" s="395" t="str">
        <f>Inputs!S61</f>
        <v>Yes</v>
      </c>
      <c r="U37" s="396">
        <f>Inputs!T61</f>
        <v>0</v>
      </c>
      <c r="V37" s="397">
        <f>Inputs!U61</f>
        <v>0</v>
      </c>
      <c r="W37" s="397">
        <f>Inputs!V61</f>
        <v>0</v>
      </c>
      <c r="X37" s="397">
        <f>Inputs!W61</f>
        <v>0</v>
      </c>
      <c r="Y37" s="398" t="str">
        <f>Inputs!X61</f>
        <v/>
      </c>
      <c r="Z37" s="248"/>
      <c r="AA37" s="399"/>
    </row>
    <row r="38" spans="1:27" ht="21" x14ac:dyDescent="0.25">
      <c r="A38" s="424"/>
      <c r="B38" s="392">
        <v>35</v>
      </c>
      <c r="C38" s="393" t="e">
        <f>Inputs!C62</f>
        <v>#REF!</v>
      </c>
      <c r="D38" s="393" t="e">
        <f>Inputs!D62</f>
        <v>#REF!</v>
      </c>
      <c r="E38" s="394" t="e">
        <f>Inputs!E62</f>
        <v>#REF!</v>
      </c>
      <c r="F38" s="393" t="str">
        <f>Inputs!F62</f>
        <v/>
      </c>
      <c r="G38" s="393" t="str">
        <f>Inputs!G62</f>
        <v/>
      </c>
      <c r="H38" s="395" t="str">
        <f>Inputs!H62</f>
        <v/>
      </c>
      <c r="I38" s="396">
        <f>Inputs!I62</f>
        <v>0</v>
      </c>
      <c r="J38" s="397">
        <f>Inputs!J62</f>
        <v>0</v>
      </c>
      <c r="K38" s="397">
        <f>Inputs!K62</f>
        <v>0</v>
      </c>
      <c r="L38" s="397">
        <f>Inputs!L62</f>
        <v>0</v>
      </c>
      <c r="M38" s="398" t="str">
        <f>Inputs!M62</f>
        <v/>
      </c>
      <c r="N38" s="248"/>
      <c r="O38" s="399"/>
      <c r="P38" s="393" t="e">
        <f>Inputs!O62</f>
        <v>#REF!</v>
      </c>
      <c r="Q38" s="393" t="e">
        <f>Inputs!P62</f>
        <v>#REF!</v>
      </c>
      <c r="R38" s="393" t="e">
        <f>Inputs!Q62</f>
        <v>#REF!</v>
      </c>
      <c r="S38" s="393" t="e">
        <f>Inputs!R62</f>
        <v>#REF!</v>
      </c>
      <c r="T38" s="395" t="str">
        <f>Inputs!S62</f>
        <v>Yes</v>
      </c>
      <c r="U38" s="396">
        <f>Inputs!T62</f>
        <v>0</v>
      </c>
      <c r="V38" s="397">
        <f>Inputs!U62</f>
        <v>0</v>
      </c>
      <c r="W38" s="397">
        <f>Inputs!V62</f>
        <v>0</v>
      </c>
      <c r="X38" s="397">
        <f>Inputs!W62</f>
        <v>0</v>
      </c>
      <c r="Y38" s="398" t="str">
        <f>Inputs!X62</f>
        <v/>
      </c>
      <c r="Z38" s="248"/>
      <c r="AA38" s="399"/>
    </row>
    <row r="39" spans="1:27" ht="21" x14ac:dyDescent="0.25">
      <c r="A39" s="424"/>
      <c r="B39" s="392">
        <v>36</v>
      </c>
      <c r="C39" s="393" t="e">
        <f>Inputs!C63</f>
        <v>#REF!</v>
      </c>
      <c r="D39" s="393" t="e">
        <f>Inputs!D63</f>
        <v>#REF!</v>
      </c>
      <c r="E39" s="394" t="e">
        <f>Inputs!E63</f>
        <v>#REF!</v>
      </c>
      <c r="F39" s="393" t="str">
        <f>Inputs!F63</f>
        <v/>
      </c>
      <c r="G39" s="393" t="str">
        <f>Inputs!G63</f>
        <v/>
      </c>
      <c r="H39" s="395" t="str">
        <f>Inputs!H63</f>
        <v/>
      </c>
      <c r="I39" s="396">
        <f>Inputs!I63</f>
        <v>0</v>
      </c>
      <c r="J39" s="397">
        <f>Inputs!J63</f>
        <v>0</v>
      </c>
      <c r="K39" s="397">
        <f>Inputs!K63</f>
        <v>0</v>
      </c>
      <c r="L39" s="397">
        <f>Inputs!L63</f>
        <v>0</v>
      </c>
      <c r="M39" s="398" t="str">
        <f>Inputs!M63</f>
        <v/>
      </c>
      <c r="N39" s="248"/>
      <c r="O39" s="399"/>
      <c r="P39" s="393" t="e">
        <f>Inputs!O63</f>
        <v>#REF!</v>
      </c>
      <c r="Q39" s="393" t="e">
        <f>Inputs!P63</f>
        <v>#REF!</v>
      </c>
      <c r="R39" s="393" t="e">
        <f>Inputs!Q63</f>
        <v>#REF!</v>
      </c>
      <c r="S39" s="393" t="e">
        <f>Inputs!R63</f>
        <v>#REF!</v>
      </c>
      <c r="T39" s="395" t="str">
        <f>Inputs!S63</f>
        <v>Yes</v>
      </c>
      <c r="U39" s="396">
        <f>Inputs!T63</f>
        <v>0</v>
      </c>
      <c r="V39" s="397">
        <f>Inputs!U63</f>
        <v>0</v>
      </c>
      <c r="W39" s="397">
        <f>Inputs!V63</f>
        <v>0</v>
      </c>
      <c r="X39" s="397">
        <f>Inputs!W63</f>
        <v>0</v>
      </c>
      <c r="Y39" s="398" t="str">
        <f>Inputs!X63</f>
        <v/>
      </c>
      <c r="Z39" s="248"/>
      <c r="AA39" s="399"/>
    </row>
    <row r="40" spans="1:27" ht="21" x14ac:dyDescent="0.25">
      <c r="A40" s="424"/>
      <c r="B40" s="392">
        <v>37</v>
      </c>
      <c r="C40" s="393" t="e">
        <f>Inputs!C64</f>
        <v>#REF!</v>
      </c>
      <c r="D40" s="393" t="e">
        <f>Inputs!D64</f>
        <v>#REF!</v>
      </c>
      <c r="E40" s="394" t="e">
        <f>Inputs!E64</f>
        <v>#REF!</v>
      </c>
      <c r="F40" s="393" t="str">
        <f>Inputs!F64</f>
        <v/>
      </c>
      <c r="G40" s="393" t="str">
        <f>Inputs!G64</f>
        <v/>
      </c>
      <c r="H40" s="395" t="str">
        <f>Inputs!H64</f>
        <v/>
      </c>
      <c r="I40" s="396">
        <f>Inputs!I64</f>
        <v>0</v>
      </c>
      <c r="J40" s="397">
        <f>Inputs!J64</f>
        <v>0</v>
      </c>
      <c r="K40" s="397">
        <f>Inputs!K64</f>
        <v>0</v>
      </c>
      <c r="L40" s="397">
        <f>Inputs!L64</f>
        <v>0</v>
      </c>
      <c r="M40" s="398" t="str">
        <f>Inputs!M64</f>
        <v/>
      </c>
      <c r="N40" s="248"/>
      <c r="O40" s="399"/>
      <c r="P40" s="393" t="e">
        <f>Inputs!O64</f>
        <v>#REF!</v>
      </c>
      <c r="Q40" s="393" t="e">
        <f>Inputs!P64</f>
        <v>#REF!</v>
      </c>
      <c r="R40" s="393" t="e">
        <f>Inputs!Q64</f>
        <v>#REF!</v>
      </c>
      <c r="S40" s="393" t="e">
        <f>Inputs!R64</f>
        <v>#REF!</v>
      </c>
      <c r="T40" s="395" t="str">
        <f>Inputs!S64</f>
        <v>Yes</v>
      </c>
      <c r="U40" s="396">
        <f>Inputs!T64</f>
        <v>0</v>
      </c>
      <c r="V40" s="397">
        <f>Inputs!U64</f>
        <v>0</v>
      </c>
      <c r="W40" s="397">
        <f>Inputs!V64</f>
        <v>0</v>
      </c>
      <c r="X40" s="397">
        <f>Inputs!W64</f>
        <v>0</v>
      </c>
      <c r="Y40" s="398" t="str">
        <f>Inputs!X64</f>
        <v/>
      </c>
      <c r="Z40" s="248"/>
      <c r="AA40" s="399"/>
    </row>
    <row r="41" spans="1:27" ht="21" x14ac:dyDescent="0.25">
      <c r="A41" s="424"/>
      <c r="B41" s="392">
        <v>38</v>
      </c>
      <c r="C41" s="393" t="e">
        <f>Inputs!C65</f>
        <v>#REF!</v>
      </c>
      <c r="D41" s="393" t="e">
        <f>Inputs!D65</f>
        <v>#REF!</v>
      </c>
      <c r="E41" s="394" t="e">
        <f>Inputs!E65</f>
        <v>#REF!</v>
      </c>
      <c r="F41" s="393" t="str">
        <f>Inputs!F65</f>
        <v/>
      </c>
      <c r="G41" s="393" t="str">
        <f>Inputs!G65</f>
        <v/>
      </c>
      <c r="H41" s="395" t="str">
        <f>Inputs!H65</f>
        <v/>
      </c>
      <c r="I41" s="396">
        <f>Inputs!I65</f>
        <v>0</v>
      </c>
      <c r="J41" s="397">
        <f>Inputs!J65</f>
        <v>0</v>
      </c>
      <c r="K41" s="397">
        <f>Inputs!K65</f>
        <v>0</v>
      </c>
      <c r="L41" s="397">
        <f>Inputs!L65</f>
        <v>0</v>
      </c>
      <c r="M41" s="398" t="str">
        <f>Inputs!M65</f>
        <v/>
      </c>
      <c r="N41" s="248"/>
      <c r="O41" s="399"/>
      <c r="P41" s="393" t="e">
        <f>Inputs!O65</f>
        <v>#REF!</v>
      </c>
      <c r="Q41" s="393" t="e">
        <f>Inputs!P65</f>
        <v>#REF!</v>
      </c>
      <c r="R41" s="393" t="e">
        <f>Inputs!Q65</f>
        <v>#REF!</v>
      </c>
      <c r="S41" s="393" t="e">
        <f>Inputs!R65</f>
        <v>#REF!</v>
      </c>
      <c r="T41" s="395" t="str">
        <f>Inputs!S65</f>
        <v>Yes</v>
      </c>
      <c r="U41" s="396">
        <f>Inputs!T65</f>
        <v>0</v>
      </c>
      <c r="V41" s="397">
        <f>Inputs!U65</f>
        <v>0</v>
      </c>
      <c r="W41" s="397">
        <f>Inputs!V65</f>
        <v>0</v>
      </c>
      <c r="X41" s="397">
        <f>Inputs!W65</f>
        <v>0</v>
      </c>
      <c r="Y41" s="398" t="str">
        <f>Inputs!X65</f>
        <v/>
      </c>
      <c r="Z41" s="248"/>
      <c r="AA41" s="399"/>
    </row>
    <row r="42" spans="1:27" ht="21" x14ac:dyDescent="0.25">
      <c r="A42" s="424"/>
      <c r="B42" s="392">
        <v>39</v>
      </c>
      <c r="C42" s="393" t="e">
        <f>Inputs!C66</f>
        <v>#REF!</v>
      </c>
      <c r="D42" s="393" t="e">
        <f>Inputs!D66</f>
        <v>#REF!</v>
      </c>
      <c r="E42" s="394" t="e">
        <f>Inputs!E66</f>
        <v>#REF!</v>
      </c>
      <c r="F42" s="393" t="str">
        <f>Inputs!F66</f>
        <v/>
      </c>
      <c r="G42" s="393" t="str">
        <f>Inputs!G66</f>
        <v/>
      </c>
      <c r="H42" s="395" t="str">
        <f>Inputs!H66</f>
        <v/>
      </c>
      <c r="I42" s="396">
        <f>Inputs!I66</f>
        <v>0</v>
      </c>
      <c r="J42" s="397">
        <f>Inputs!J66</f>
        <v>0</v>
      </c>
      <c r="K42" s="397">
        <f>Inputs!K66</f>
        <v>0</v>
      </c>
      <c r="L42" s="397">
        <f>Inputs!L66</f>
        <v>0</v>
      </c>
      <c r="M42" s="398" t="str">
        <f>Inputs!M66</f>
        <v/>
      </c>
      <c r="N42" s="248"/>
      <c r="O42" s="399"/>
      <c r="P42" s="393" t="e">
        <f>Inputs!O66</f>
        <v>#REF!</v>
      </c>
      <c r="Q42" s="393" t="e">
        <f>Inputs!P66</f>
        <v>#REF!</v>
      </c>
      <c r="R42" s="393" t="e">
        <f>Inputs!Q66</f>
        <v>#REF!</v>
      </c>
      <c r="S42" s="393" t="e">
        <f>Inputs!R66</f>
        <v>#REF!</v>
      </c>
      <c r="T42" s="395" t="str">
        <f>Inputs!S66</f>
        <v>Yes</v>
      </c>
      <c r="U42" s="396">
        <f>Inputs!T66</f>
        <v>0</v>
      </c>
      <c r="V42" s="397">
        <f>Inputs!U66</f>
        <v>0</v>
      </c>
      <c r="W42" s="397">
        <f>Inputs!V66</f>
        <v>0</v>
      </c>
      <c r="X42" s="397">
        <f>Inputs!W66</f>
        <v>0</v>
      </c>
      <c r="Y42" s="398" t="str">
        <f>Inputs!X66</f>
        <v/>
      </c>
      <c r="Z42" s="248"/>
      <c r="AA42" s="399"/>
    </row>
    <row r="43" spans="1:27" ht="21" x14ac:dyDescent="0.25">
      <c r="A43" s="424"/>
      <c r="B43" s="392">
        <v>40</v>
      </c>
      <c r="C43" s="393" t="e">
        <f>Inputs!C67</f>
        <v>#REF!</v>
      </c>
      <c r="D43" s="393" t="e">
        <f>Inputs!D67</f>
        <v>#REF!</v>
      </c>
      <c r="E43" s="394" t="e">
        <f>Inputs!E67</f>
        <v>#REF!</v>
      </c>
      <c r="F43" s="393" t="str">
        <f>Inputs!F67</f>
        <v/>
      </c>
      <c r="G43" s="393" t="str">
        <f>Inputs!G67</f>
        <v/>
      </c>
      <c r="H43" s="395" t="str">
        <f>Inputs!H67</f>
        <v/>
      </c>
      <c r="I43" s="396">
        <f>Inputs!I67</f>
        <v>0</v>
      </c>
      <c r="J43" s="397">
        <f>Inputs!J67</f>
        <v>0</v>
      </c>
      <c r="K43" s="397">
        <f>Inputs!K67</f>
        <v>0</v>
      </c>
      <c r="L43" s="397">
        <f>Inputs!L67</f>
        <v>0</v>
      </c>
      <c r="M43" s="398" t="str">
        <f>Inputs!M67</f>
        <v/>
      </c>
      <c r="N43" s="248"/>
      <c r="O43" s="399"/>
      <c r="P43" s="393" t="e">
        <f>Inputs!O67</f>
        <v>#REF!</v>
      </c>
      <c r="Q43" s="393" t="e">
        <f>Inputs!P67</f>
        <v>#REF!</v>
      </c>
      <c r="R43" s="393" t="e">
        <f>Inputs!Q67</f>
        <v>#REF!</v>
      </c>
      <c r="S43" s="393" t="e">
        <f>Inputs!R67</f>
        <v>#REF!</v>
      </c>
      <c r="T43" s="395" t="str">
        <f>Inputs!S67</f>
        <v>Yes</v>
      </c>
      <c r="U43" s="396">
        <f>Inputs!T67</f>
        <v>0</v>
      </c>
      <c r="V43" s="397">
        <f>Inputs!U67</f>
        <v>0</v>
      </c>
      <c r="W43" s="397">
        <f>Inputs!V67</f>
        <v>0</v>
      </c>
      <c r="X43" s="397">
        <f>Inputs!W67</f>
        <v>0</v>
      </c>
      <c r="Y43" s="398" t="str">
        <f>Inputs!X67</f>
        <v/>
      </c>
      <c r="Z43" s="248"/>
      <c r="AA43" s="399"/>
    </row>
    <row r="44" spans="1:27" ht="21" x14ac:dyDescent="0.25">
      <c r="A44" s="424"/>
      <c r="B44" s="392">
        <v>41</v>
      </c>
      <c r="C44" s="393" t="e">
        <f>Inputs!C68</f>
        <v>#REF!</v>
      </c>
      <c r="D44" s="393" t="e">
        <f>Inputs!D68</f>
        <v>#REF!</v>
      </c>
      <c r="E44" s="394" t="e">
        <f>Inputs!E68</f>
        <v>#REF!</v>
      </c>
      <c r="F44" s="393" t="str">
        <f>Inputs!F68</f>
        <v/>
      </c>
      <c r="G44" s="393" t="str">
        <f>Inputs!G68</f>
        <v/>
      </c>
      <c r="H44" s="395" t="str">
        <f>Inputs!H68</f>
        <v/>
      </c>
      <c r="I44" s="396">
        <f>Inputs!I68</f>
        <v>0</v>
      </c>
      <c r="J44" s="397">
        <f>Inputs!J68</f>
        <v>0</v>
      </c>
      <c r="K44" s="397">
        <f>Inputs!K68</f>
        <v>0</v>
      </c>
      <c r="L44" s="397">
        <f>Inputs!L68</f>
        <v>0</v>
      </c>
      <c r="M44" s="398" t="str">
        <f>Inputs!M68</f>
        <v/>
      </c>
      <c r="N44" s="248"/>
      <c r="O44" s="399"/>
      <c r="P44" s="393" t="e">
        <f>Inputs!O68</f>
        <v>#REF!</v>
      </c>
      <c r="Q44" s="393" t="e">
        <f>Inputs!P68</f>
        <v>#REF!</v>
      </c>
      <c r="R44" s="393" t="e">
        <f>Inputs!Q68</f>
        <v>#REF!</v>
      </c>
      <c r="S44" s="393" t="e">
        <f>Inputs!R68</f>
        <v>#REF!</v>
      </c>
      <c r="T44" s="395" t="str">
        <f>Inputs!S68</f>
        <v>Yes</v>
      </c>
      <c r="U44" s="396">
        <f>Inputs!T68</f>
        <v>0</v>
      </c>
      <c r="V44" s="397">
        <f>Inputs!U68</f>
        <v>0</v>
      </c>
      <c r="W44" s="397">
        <f>Inputs!V68</f>
        <v>0</v>
      </c>
      <c r="X44" s="397">
        <f>Inputs!W68</f>
        <v>0</v>
      </c>
      <c r="Y44" s="398" t="str">
        <f>Inputs!X68</f>
        <v/>
      </c>
      <c r="Z44" s="248"/>
      <c r="AA44" s="399"/>
    </row>
    <row r="45" spans="1:27" ht="21" x14ac:dyDescent="0.25">
      <c r="A45" s="424"/>
      <c r="B45" s="392">
        <v>42</v>
      </c>
      <c r="C45" s="393" t="e">
        <f>Inputs!C69</f>
        <v>#REF!</v>
      </c>
      <c r="D45" s="393" t="e">
        <f>Inputs!D69</f>
        <v>#REF!</v>
      </c>
      <c r="E45" s="394" t="e">
        <f>Inputs!E69</f>
        <v>#REF!</v>
      </c>
      <c r="F45" s="393" t="str">
        <f>Inputs!F69</f>
        <v/>
      </c>
      <c r="G45" s="393" t="str">
        <f>Inputs!G69</f>
        <v/>
      </c>
      <c r="H45" s="395" t="str">
        <f>Inputs!H69</f>
        <v/>
      </c>
      <c r="I45" s="396">
        <f>Inputs!I69</f>
        <v>0</v>
      </c>
      <c r="J45" s="397">
        <f>Inputs!J69</f>
        <v>0</v>
      </c>
      <c r="K45" s="397">
        <f>Inputs!K69</f>
        <v>0</v>
      </c>
      <c r="L45" s="397">
        <f>Inputs!L69</f>
        <v>0</v>
      </c>
      <c r="M45" s="398" t="str">
        <f>Inputs!M69</f>
        <v/>
      </c>
      <c r="N45" s="248"/>
      <c r="O45" s="399"/>
      <c r="P45" s="393" t="e">
        <f>Inputs!O69</f>
        <v>#REF!</v>
      </c>
      <c r="Q45" s="393" t="e">
        <f>Inputs!P69</f>
        <v>#REF!</v>
      </c>
      <c r="R45" s="393" t="e">
        <f>Inputs!Q69</f>
        <v>#REF!</v>
      </c>
      <c r="S45" s="393" t="e">
        <f>Inputs!R69</f>
        <v>#REF!</v>
      </c>
      <c r="T45" s="395" t="str">
        <f>Inputs!S69</f>
        <v>Yes</v>
      </c>
      <c r="U45" s="396">
        <f>Inputs!T69</f>
        <v>0</v>
      </c>
      <c r="V45" s="397">
        <f>Inputs!U69</f>
        <v>0</v>
      </c>
      <c r="W45" s="397">
        <f>Inputs!V69</f>
        <v>0</v>
      </c>
      <c r="X45" s="397">
        <f>Inputs!W69</f>
        <v>0</v>
      </c>
      <c r="Y45" s="398" t="str">
        <f>Inputs!X69</f>
        <v/>
      </c>
      <c r="Z45" s="248"/>
      <c r="AA45" s="399"/>
    </row>
    <row r="46" spans="1:27" ht="21" x14ac:dyDescent="0.25">
      <c r="A46" s="424"/>
      <c r="B46" s="392">
        <v>43</v>
      </c>
      <c r="C46" s="393" t="e">
        <f>Inputs!C70</f>
        <v>#REF!</v>
      </c>
      <c r="D46" s="393" t="e">
        <f>Inputs!D70</f>
        <v>#REF!</v>
      </c>
      <c r="E46" s="394" t="e">
        <f>Inputs!E70</f>
        <v>#REF!</v>
      </c>
      <c r="F46" s="393" t="str">
        <f>Inputs!F70</f>
        <v/>
      </c>
      <c r="G46" s="393" t="str">
        <f>Inputs!G70</f>
        <v/>
      </c>
      <c r="H46" s="395" t="str">
        <f>Inputs!H70</f>
        <v/>
      </c>
      <c r="I46" s="396">
        <f>Inputs!I70</f>
        <v>0</v>
      </c>
      <c r="J46" s="397">
        <f>Inputs!J70</f>
        <v>0</v>
      </c>
      <c r="K46" s="397">
        <f>Inputs!K70</f>
        <v>0</v>
      </c>
      <c r="L46" s="397">
        <f>Inputs!L70</f>
        <v>0</v>
      </c>
      <c r="M46" s="398" t="str">
        <f>Inputs!M70</f>
        <v/>
      </c>
      <c r="N46" s="248"/>
      <c r="O46" s="399"/>
      <c r="P46" s="393" t="e">
        <f>Inputs!O70</f>
        <v>#REF!</v>
      </c>
      <c r="Q46" s="393" t="e">
        <f>Inputs!P70</f>
        <v>#REF!</v>
      </c>
      <c r="R46" s="393" t="e">
        <f>Inputs!Q70</f>
        <v>#REF!</v>
      </c>
      <c r="S46" s="393" t="e">
        <f>Inputs!R70</f>
        <v>#REF!</v>
      </c>
      <c r="T46" s="395" t="str">
        <f>Inputs!S70</f>
        <v>Yes</v>
      </c>
      <c r="U46" s="396">
        <f>Inputs!T70</f>
        <v>0</v>
      </c>
      <c r="V46" s="397">
        <f>Inputs!U70</f>
        <v>0</v>
      </c>
      <c r="W46" s="397">
        <f>Inputs!V70</f>
        <v>0</v>
      </c>
      <c r="X46" s="397">
        <f>Inputs!W70</f>
        <v>0</v>
      </c>
      <c r="Y46" s="398" t="str">
        <f>Inputs!X70</f>
        <v/>
      </c>
      <c r="Z46" s="248"/>
      <c r="AA46" s="399"/>
    </row>
    <row r="47" spans="1:27" ht="21" x14ac:dyDescent="0.25">
      <c r="A47" s="424"/>
      <c r="B47" s="392">
        <v>44</v>
      </c>
      <c r="C47" s="393" t="e">
        <f>Inputs!C71</f>
        <v>#REF!</v>
      </c>
      <c r="D47" s="393" t="e">
        <f>Inputs!D71</f>
        <v>#REF!</v>
      </c>
      <c r="E47" s="394" t="e">
        <f>Inputs!E71</f>
        <v>#REF!</v>
      </c>
      <c r="F47" s="393" t="str">
        <f>Inputs!F71</f>
        <v/>
      </c>
      <c r="G47" s="393" t="str">
        <f>Inputs!G71</f>
        <v/>
      </c>
      <c r="H47" s="395" t="str">
        <f>Inputs!H71</f>
        <v/>
      </c>
      <c r="I47" s="396">
        <f>Inputs!I71</f>
        <v>0</v>
      </c>
      <c r="J47" s="397">
        <f>Inputs!J71</f>
        <v>0</v>
      </c>
      <c r="K47" s="397">
        <f>Inputs!K71</f>
        <v>0</v>
      </c>
      <c r="L47" s="397">
        <f>Inputs!L71</f>
        <v>0</v>
      </c>
      <c r="M47" s="398" t="str">
        <f>Inputs!M71</f>
        <v/>
      </c>
      <c r="N47" s="248"/>
      <c r="O47" s="399"/>
      <c r="P47" s="393" t="e">
        <f>Inputs!O71</f>
        <v>#REF!</v>
      </c>
      <c r="Q47" s="393" t="e">
        <f>Inputs!P71</f>
        <v>#REF!</v>
      </c>
      <c r="R47" s="393" t="e">
        <f>Inputs!Q71</f>
        <v>#REF!</v>
      </c>
      <c r="S47" s="393" t="e">
        <f>Inputs!R71</f>
        <v>#REF!</v>
      </c>
      <c r="T47" s="395" t="str">
        <f>Inputs!S71</f>
        <v>Yes</v>
      </c>
      <c r="U47" s="396">
        <f>Inputs!T71</f>
        <v>0</v>
      </c>
      <c r="V47" s="397">
        <f>Inputs!U71</f>
        <v>0</v>
      </c>
      <c r="W47" s="397">
        <f>Inputs!V71</f>
        <v>0</v>
      </c>
      <c r="X47" s="397">
        <f>Inputs!W71</f>
        <v>0</v>
      </c>
      <c r="Y47" s="398" t="str">
        <f>Inputs!X71</f>
        <v/>
      </c>
      <c r="Z47" s="248"/>
      <c r="AA47" s="399"/>
    </row>
    <row r="48" spans="1:27" ht="21" x14ac:dyDescent="0.25">
      <c r="A48" s="424"/>
      <c r="B48" s="392">
        <v>45</v>
      </c>
      <c r="C48" s="393" t="e">
        <f>Inputs!C72</f>
        <v>#REF!</v>
      </c>
      <c r="D48" s="393" t="e">
        <f>Inputs!D72</f>
        <v>#REF!</v>
      </c>
      <c r="E48" s="394" t="e">
        <f>Inputs!E72</f>
        <v>#REF!</v>
      </c>
      <c r="F48" s="393" t="str">
        <f>Inputs!F72</f>
        <v/>
      </c>
      <c r="G48" s="393" t="str">
        <f>Inputs!G72</f>
        <v/>
      </c>
      <c r="H48" s="395" t="str">
        <f>Inputs!H72</f>
        <v/>
      </c>
      <c r="I48" s="396">
        <f>Inputs!I72</f>
        <v>0</v>
      </c>
      <c r="J48" s="397">
        <f>Inputs!J72</f>
        <v>0</v>
      </c>
      <c r="K48" s="397">
        <f>Inputs!K72</f>
        <v>0</v>
      </c>
      <c r="L48" s="397">
        <f>Inputs!L72</f>
        <v>0</v>
      </c>
      <c r="M48" s="398" t="str">
        <f>Inputs!M72</f>
        <v/>
      </c>
      <c r="N48" s="248"/>
      <c r="O48" s="399"/>
      <c r="P48" s="393" t="e">
        <f>Inputs!O72</f>
        <v>#REF!</v>
      </c>
      <c r="Q48" s="393" t="e">
        <f>Inputs!P72</f>
        <v>#REF!</v>
      </c>
      <c r="R48" s="393" t="e">
        <f>Inputs!Q72</f>
        <v>#REF!</v>
      </c>
      <c r="S48" s="393" t="e">
        <f>Inputs!R72</f>
        <v>#REF!</v>
      </c>
      <c r="T48" s="395" t="str">
        <f>Inputs!S72</f>
        <v>Yes</v>
      </c>
      <c r="U48" s="396">
        <f>Inputs!T72</f>
        <v>0</v>
      </c>
      <c r="V48" s="397">
        <f>Inputs!U72</f>
        <v>0</v>
      </c>
      <c r="W48" s="397">
        <f>Inputs!V72</f>
        <v>0</v>
      </c>
      <c r="X48" s="397">
        <f>Inputs!W72</f>
        <v>0</v>
      </c>
      <c r="Y48" s="398" t="str">
        <f>Inputs!X72</f>
        <v/>
      </c>
      <c r="Z48" s="248"/>
      <c r="AA48" s="399"/>
    </row>
    <row r="49" spans="1:27" ht="21" x14ac:dyDescent="0.25">
      <c r="A49" s="424"/>
      <c r="B49" s="392">
        <v>46</v>
      </c>
      <c r="C49" s="393" t="e">
        <f>Inputs!C73</f>
        <v>#REF!</v>
      </c>
      <c r="D49" s="393" t="e">
        <f>Inputs!D73</f>
        <v>#REF!</v>
      </c>
      <c r="E49" s="394" t="e">
        <f>Inputs!E73</f>
        <v>#REF!</v>
      </c>
      <c r="F49" s="393" t="str">
        <f>Inputs!F73</f>
        <v/>
      </c>
      <c r="G49" s="393" t="str">
        <f>Inputs!G73</f>
        <v/>
      </c>
      <c r="H49" s="395" t="str">
        <f>Inputs!H73</f>
        <v/>
      </c>
      <c r="I49" s="396">
        <f>Inputs!I73</f>
        <v>0</v>
      </c>
      <c r="J49" s="397">
        <f>Inputs!J73</f>
        <v>0</v>
      </c>
      <c r="K49" s="397">
        <f>Inputs!K73</f>
        <v>0</v>
      </c>
      <c r="L49" s="397">
        <f>Inputs!L73</f>
        <v>0</v>
      </c>
      <c r="M49" s="398" t="str">
        <f>Inputs!M73</f>
        <v/>
      </c>
      <c r="N49" s="248"/>
      <c r="O49" s="399"/>
      <c r="P49" s="393" t="e">
        <f>Inputs!O73</f>
        <v>#REF!</v>
      </c>
      <c r="Q49" s="393" t="e">
        <f>Inputs!P73</f>
        <v>#REF!</v>
      </c>
      <c r="R49" s="393" t="e">
        <f>Inputs!Q73</f>
        <v>#REF!</v>
      </c>
      <c r="S49" s="393" t="e">
        <f>Inputs!R73</f>
        <v>#REF!</v>
      </c>
      <c r="T49" s="395" t="str">
        <f>Inputs!S73</f>
        <v>Yes</v>
      </c>
      <c r="U49" s="396">
        <f>Inputs!T73</f>
        <v>0</v>
      </c>
      <c r="V49" s="397">
        <f>Inputs!U73</f>
        <v>0</v>
      </c>
      <c r="W49" s="397">
        <f>Inputs!V73</f>
        <v>0</v>
      </c>
      <c r="X49" s="397">
        <f>Inputs!W73</f>
        <v>0</v>
      </c>
      <c r="Y49" s="398" t="str">
        <f>Inputs!X73</f>
        <v/>
      </c>
      <c r="Z49" s="248"/>
      <c r="AA49" s="399"/>
    </row>
    <row r="50" spans="1:27" ht="21" x14ac:dyDescent="0.25">
      <c r="A50" s="424"/>
      <c r="B50" s="392">
        <v>47</v>
      </c>
      <c r="C50" s="393" t="e">
        <f>Inputs!C74</f>
        <v>#REF!</v>
      </c>
      <c r="D50" s="393" t="e">
        <f>Inputs!D74</f>
        <v>#REF!</v>
      </c>
      <c r="E50" s="394" t="e">
        <f>Inputs!E74</f>
        <v>#REF!</v>
      </c>
      <c r="F50" s="393" t="str">
        <f>Inputs!F74</f>
        <v/>
      </c>
      <c r="G50" s="393" t="str">
        <f>Inputs!G74</f>
        <v/>
      </c>
      <c r="H50" s="395" t="str">
        <f>Inputs!H74</f>
        <v/>
      </c>
      <c r="I50" s="396">
        <f>Inputs!I74</f>
        <v>0</v>
      </c>
      <c r="J50" s="397">
        <f>Inputs!J74</f>
        <v>0</v>
      </c>
      <c r="K50" s="397">
        <f>Inputs!K74</f>
        <v>0</v>
      </c>
      <c r="L50" s="397">
        <f>Inputs!L74</f>
        <v>0</v>
      </c>
      <c r="M50" s="398" t="str">
        <f>Inputs!M74</f>
        <v/>
      </c>
      <c r="N50" s="248"/>
      <c r="O50" s="399"/>
      <c r="P50" s="393" t="e">
        <f>Inputs!O74</f>
        <v>#REF!</v>
      </c>
      <c r="Q50" s="393" t="e">
        <f>Inputs!P74</f>
        <v>#REF!</v>
      </c>
      <c r="R50" s="393" t="e">
        <f>Inputs!Q74</f>
        <v>#REF!</v>
      </c>
      <c r="S50" s="393" t="e">
        <f>Inputs!R74</f>
        <v>#REF!</v>
      </c>
      <c r="T50" s="395" t="str">
        <f>Inputs!S74</f>
        <v>Yes</v>
      </c>
      <c r="U50" s="396">
        <f>Inputs!T74</f>
        <v>0</v>
      </c>
      <c r="V50" s="397">
        <f>Inputs!U74</f>
        <v>0</v>
      </c>
      <c r="W50" s="397">
        <f>Inputs!V74</f>
        <v>0</v>
      </c>
      <c r="X50" s="397">
        <f>Inputs!W74</f>
        <v>0</v>
      </c>
      <c r="Y50" s="398" t="str">
        <f>Inputs!X74</f>
        <v/>
      </c>
      <c r="Z50" s="248"/>
      <c r="AA50" s="399"/>
    </row>
    <row r="51" spans="1:27" ht="21" x14ac:dyDescent="0.25">
      <c r="A51" s="424"/>
      <c r="B51" s="392">
        <v>48</v>
      </c>
      <c r="C51" s="393" t="e">
        <f>Inputs!C75</f>
        <v>#REF!</v>
      </c>
      <c r="D51" s="393" t="e">
        <f>Inputs!D75</f>
        <v>#REF!</v>
      </c>
      <c r="E51" s="394" t="e">
        <f>Inputs!E75</f>
        <v>#REF!</v>
      </c>
      <c r="F51" s="393" t="str">
        <f>Inputs!F75</f>
        <v/>
      </c>
      <c r="G51" s="393" t="str">
        <f>Inputs!G75</f>
        <v/>
      </c>
      <c r="H51" s="395" t="str">
        <f>Inputs!H75</f>
        <v/>
      </c>
      <c r="I51" s="396">
        <f>Inputs!I75</f>
        <v>0</v>
      </c>
      <c r="J51" s="397">
        <f>Inputs!J75</f>
        <v>0</v>
      </c>
      <c r="K51" s="397">
        <f>Inputs!K75</f>
        <v>0</v>
      </c>
      <c r="L51" s="397">
        <f>Inputs!L75</f>
        <v>0</v>
      </c>
      <c r="M51" s="398" t="str">
        <f>Inputs!M75</f>
        <v/>
      </c>
      <c r="N51" s="248"/>
      <c r="O51" s="399"/>
      <c r="P51" s="393" t="e">
        <f>Inputs!O75</f>
        <v>#REF!</v>
      </c>
      <c r="Q51" s="393" t="e">
        <f>Inputs!P75</f>
        <v>#REF!</v>
      </c>
      <c r="R51" s="393" t="e">
        <f>Inputs!Q75</f>
        <v>#REF!</v>
      </c>
      <c r="S51" s="393" t="e">
        <f>Inputs!R75</f>
        <v>#REF!</v>
      </c>
      <c r="T51" s="395" t="str">
        <f>Inputs!S75</f>
        <v>Yes</v>
      </c>
      <c r="U51" s="396">
        <f>Inputs!T75</f>
        <v>0</v>
      </c>
      <c r="V51" s="397">
        <f>Inputs!U75</f>
        <v>0</v>
      </c>
      <c r="W51" s="397">
        <f>Inputs!V75</f>
        <v>0</v>
      </c>
      <c r="X51" s="397">
        <f>Inputs!W75</f>
        <v>0</v>
      </c>
      <c r="Y51" s="398" t="str">
        <f>Inputs!X75</f>
        <v/>
      </c>
      <c r="Z51" s="248"/>
      <c r="AA51" s="399"/>
    </row>
    <row r="52" spans="1:27" ht="21" x14ac:dyDescent="0.25">
      <c r="A52" s="424"/>
      <c r="B52" s="392">
        <v>49</v>
      </c>
      <c r="C52" s="393" t="e">
        <f>Inputs!C76</f>
        <v>#REF!</v>
      </c>
      <c r="D52" s="393" t="e">
        <f>Inputs!D76</f>
        <v>#REF!</v>
      </c>
      <c r="E52" s="394" t="e">
        <f>Inputs!E76</f>
        <v>#REF!</v>
      </c>
      <c r="F52" s="393" t="str">
        <f>Inputs!F76</f>
        <v/>
      </c>
      <c r="G52" s="393" t="str">
        <f>Inputs!G76</f>
        <v/>
      </c>
      <c r="H52" s="395" t="str">
        <f>Inputs!H76</f>
        <v/>
      </c>
      <c r="I52" s="396">
        <f>Inputs!I76</f>
        <v>0</v>
      </c>
      <c r="J52" s="397">
        <f>Inputs!J76</f>
        <v>0</v>
      </c>
      <c r="K52" s="397">
        <f>Inputs!K76</f>
        <v>0</v>
      </c>
      <c r="L52" s="397">
        <f>Inputs!L76</f>
        <v>0</v>
      </c>
      <c r="M52" s="398" t="str">
        <f>Inputs!M76</f>
        <v/>
      </c>
      <c r="N52" s="248"/>
      <c r="O52" s="399"/>
      <c r="P52" s="393" t="e">
        <f>Inputs!O76</f>
        <v>#REF!</v>
      </c>
      <c r="Q52" s="393" t="e">
        <f>Inputs!P76</f>
        <v>#REF!</v>
      </c>
      <c r="R52" s="393" t="e">
        <f>Inputs!Q76</f>
        <v>#REF!</v>
      </c>
      <c r="S52" s="393" t="e">
        <f>Inputs!R76</f>
        <v>#REF!</v>
      </c>
      <c r="T52" s="395" t="str">
        <f>Inputs!S76</f>
        <v>Yes</v>
      </c>
      <c r="U52" s="396">
        <f>Inputs!T76</f>
        <v>0</v>
      </c>
      <c r="V52" s="397">
        <f>Inputs!U76</f>
        <v>0</v>
      </c>
      <c r="W52" s="397">
        <f>Inputs!V76</f>
        <v>0</v>
      </c>
      <c r="X52" s="397">
        <f>Inputs!W76</f>
        <v>0</v>
      </c>
      <c r="Y52" s="398" t="str">
        <f>Inputs!X76</f>
        <v/>
      </c>
      <c r="Z52" s="248"/>
      <c r="AA52" s="399"/>
    </row>
    <row r="53" spans="1:27" ht="21" x14ac:dyDescent="0.25">
      <c r="A53" s="424"/>
      <c r="B53" s="392">
        <v>50</v>
      </c>
      <c r="C53" s="393" t="e">
        <f>Inputs!C77</f>
        <v>#REF!</v>
      </c>
      <c r="D53" s="393" t="e">
        <f>Inputs!D77</f>
        <v>#REF!</v>
      </c>
      <c r="E53" s="394" t="e">
        <f>Inputs!E77</f>
        <v>#REF!</v>
      </c>
      <c r="F53" s="393" t="str">
        <f>Inputs!F77</f>
        <v/>
      </c>
      <c r="G53" s="393" t="str">
        <f>Inputs!G77</f>
        <v/>
      </c>
      <c r="H53" s="395" t="str">
        <f>Inputs!H77</f>
        <v/>
      </c>
      <c r="I53" s="396">
        <f>Inputs!I77</f>
        <v>0</v>
      </c>
      <c r="J53" s="397">
        <f>Inputs!J77</f>
        <v>0</v>
      </c>
      <c r="K53" s="397">
        <f>Inputs!K77</f>
        <v>0</v>
      </c>
      <c r="L53" s="397">
        <f>Inputs!L77</f>
        <v>0</v>
      </c>
      <c r="M53" s="398" t="str">
        <f>Inputs!M77</f>
        <v/>
      </c>
      <c r="N53" s="248"/>
      <c r="O53" s="399"/>
      <c r="P53" s="393" t="e">
        <f>Inputs!O77</f>
        <v>#REF!</v>
      </c>
      <c r="Q53" s="393" t="e">
        <f>Inputs!P77</f>
        <v>#REF!</v>
      </c>
      <c r="R53" s="393" t="e">
        <f>Inputs!Q77</f>
        <v>#REF!</v>
      </c>
      <c r="S53" s="393" t="e">
        <f>Inputs!R77</f>
        <v>#REF!</v>
      </c>
      <c r="T53" s="395" t="str">
        <f>Inputs!S77</f>
        <v>Yes</v>
      </c>
      <c r="U53" s="396">
        <f>Inputs!T77</f>
        <v>0</v>
      </c>
      <c r="V53" s="397">
        <f>Inputs!U77</f>
        <v>0</v>
      </c>
      <c r="W53" s="397">
        <f>Inputs!V77</f>
        <v>0</v>
      </c>
      <c r="X53" s="397">
        <f>Inputs!W77</f>
        <v>0</v>
      </c>
      <c r="Y53" s="398" t="str">
        <f>Inputs!X77</f>
        <v/>
      </c>
      <c r="Z53" s="248"/>
      <c r="AA53" s="399"/>
    </row>
    <row r="54" spans="1:27" ht="21" x14ac:dyDescent="0.25">
      <c r="A54" s="424"/>
      <c r="B54" s="392">
        <v>51</v>
      </c>
      <c r="C54" s="393" t="e">
        <f>Inputs!C78</f>
        <v>#REF!</v>
      </c>
      <c r="D54" s="393" t="e">
        <f>Inputs!D78</f>
        <v>#REF!</v>
      </c>
      <c r="E54" s="394" t="e">
        <f>Inputs!E78</f>
        <v>#REF!</v>
      </c>
      <c r="F54" s="393" t="str">
        <f>Inputs!F78</f>
        <v/>
      </c>
      <c r="G54" s="393" t="str">
        <f>Inputs!G78</f>
        <v/>
      </c>
      <c r="H54" s="395" t="str">
        <f>Inputs!H78</f>
        <v/>
      </c>
      <c r="I54" s="396">
        <f>Inputs!I78</f>
        <v>0</v>
      </c>
      <c r="J54" s="397">
        <f>Inputs!J78</f>
        <v>0</v>
      </c>
      <c r="K54" s="397">
        <f>Inputs!K78</f>
        <v>0</v>
      </c>
      <c r="L54" s="397">
        <f>Inputs!L78</f>
        <v>0</v>
      </c>
      <c r="M54" s="398" t="str">
        <f>Inputs!M78</f>
        <v/>
      </c>
      <c r="N54" s="248"/>
      <c r="O54" s="399"/>
      <c r="P54" s="393" t="e">
        <f>Inputs!O78</f>
        <v>#REF!</v>
      </c>
      <c r="Q54" s="393" t="e">
        <f>Inputs!P78</f>
        <v>#REF!</v>
      </c>
      <c r="R54" s="393" t="e">
        <f>Inputs!Q78</f>
        <v>#REF!</v>
      </c>
      <c r="S54" s="393" t="e">
        <f>Inputs!R78</f>
        <v>#REF!</v>
      </c>
      <c r="T54" s="395" t="str">
        <f>Inputs!S78</f>
        <v>Yes</v>
      </c>
      <c r="U54" s="396">
        <f>Inputs!T78</f>
        <v>0</v>
      </c>
      <c r="V54" s="397">
        <f>Inputs!U78</f>
        <v>0</v>
      </c>
      <c r="W54" s="397">
        <f>Inputs!V78</f>
        <v>0</v>
      </c>
      <c r="X54" s="397">
        <f>Inputs!W78</f>
        <v>0</v>
      </c>
      <c r="Y54" s="398" t="str">
        <f>Inputs!X78</f>
        <v/>
      </c>
      <c r="Z54" s="248"/>
      <c r="AA54" s="399"/>
    </row>
    <row r="55" spans="1:27" ht="21" x14ac:dyDescent="0.25">
      <c r="A55" s="424"/>
      <c r="B55" s="392">
        <v>52</v>
      </c>
      <c r="C55" s="393" t="e">
        <f>Inputs!C79</f>
        <v>#REF!</v>
      </c>
      <c r="D55" s="393" t="e">
        <f>Inputs!D79</f>
        <v>#REF!</v>
      </c>
      <c r="E55" s="394" t="e">
        <f>Inputs!E79</f>
        <v>#REF!</v>
      </c>
      <c r="F55" s="393" t="str">
        <f>Inputs!F79</f>
        <v/>
      </c>
      <c r="G55" s="393" t="str">
        <f>Inputs!G79</f>
        <v/>
      </c>
      <c r="H55" s="395" t="str">
        <f>Inputs!H79</f>
        <v/>
      </c>
      <c r="I55" s="396">
        <f>Inputs!I79</f>
        <v>0</v>
      </c>
      <c r="J55" s="397">
        <f>Inputs!J79</f>
        <v>0</v>
      </c>
      <c r="K55" s="397">
        <f>Inputs!K79</f>
        <v>0</v>
      </c>
      <c r="L55" s="397">
        <f>Inputs!L79</f>
        <v>0</v>
      </c>
      <c r="M55" s="398" t="str">
        <f>Inputs!M79</f>
        <v/>
      </c>
      <c r="N55" s="248"/>
      <c r="O55" s="399"/>
      <c r="P55" s="393" t="e">
        <f>Inputs!O79</f>
        <v>#REF!</v>
      </c>
      <c r="Q55" s="393" t="e">
        <f>Inputs!P79</f>
        <v>#REF!</v>
      </c>
      <c r="R55" s="393" t="e">
        <f>Inputs!Q79</f>
        <v>#REF!</v>
      </c>
      <c r="S55" s="393" t="e">
        <f>Inputs!R79</f>
        <v>#REF!</v>
      </c>
      <c r="T55" s="395" t="str">
        <f>Inputs!S79</f>
        <v>Yes</v>
      </c>
      <c r="U55" s="396">
        <f>Inputs!T79</f>
        <v>0</v>
      </c>
      <c r="V55" s="397">
        <f>Inputs!U79</f>
        <v>0</v>
      </c>
      <c r="W55" s="397">
        <f>Inputs!V79</f>
        <v>0</v>
      </c>
      <c r="X55" s="397">
        <f>Inputs!W79</f>
        <v>0</v>
      </c>
      <c r="Y55" s="398" t="str">
        <f>Inputs!X79</f>
        <v/>
      </c>
      <c r="Z55" s="248"/>
      <c r="AA55" s="399"/>
    </row>
    <row r="56" spans="1:27" ht="21" x14ac:dyDescent="0.25">
      <c r="A56" s="424"/>
      <c r="B56" s="392">
        <v>53</v>
      </c>
      <c r="C56" s="393" t="e">
        <f>Inputs!C80</f>
        <v>#REF!</v>
      </c>
      <c r="D56" s="393" t="e">
        <f>Inputs!D80</f>
        <v>#REF!</v>
      </c>
      <c r="E56" s="394" t="e">
        <f>Inputs!E80</f>
        <v>#REF!</v>
      </c>
      <c r="F56" s="393" t="str">
        <f>Inputs!F80</f>
        <v/>
      </c>
      <c r="G56" s="393" t="str">
        <f>Inputs!G80</f>
        <v/>
      </c>
      <c r="H56" s="395" t="str">
        <f>Inputs!H80</f>
        <v/>
      </c>
      <c r="I56" s="396">
        <f>Inputs!I80</f>
        <v>0</v>
      </c>
      <c r="J56" s="397">
        <f>Inputs!J80</f>
        <v>0</v>
      </c>
      <c r="K56" s="397">
        <f>Inputs!K80</f>
        <v>0</v>
      </c>
      <c r="L56" s="397">
        <f>Inputs!L80</f>
        <v>0</v>
      </c>
      <c r="M56" s="398" t="str">
        <f>Inputs!M80</f>
        <v/>
      </c>
      <c r="N56" s="248"/>
      <c r="O56" s="399"/>
      <c r="P56" s="393" t="e">
        <f>Inputs!O80</f>
        <v>#REF!</v>
      </c>
      <c r="Q56" s="393" t="e">
        <f>Inputs!P80</f>
        <v>#REF!</v>
      </c>
      <c r="R56" s="393" t="e">
        <f>Inputs!Q80</f>
        <v>#REF!</v>
      </c>
      <c r="S56" s="393" t="e">
        <f>Inputs!R80</f>
        <v>#REF!</v>
      </c>
      <c r="T56" s="395" t="str">
        <f>Inputs!S80</f>
        <v>Yes</v>
      </c>
      <c r="U56" s="396">
        <f>Inputs!T80</f>
        <v>0</v>
      </c>
      <c r="V56" s="397">
        <f>Inputs!U80</f>
        <v>0</v>
      </c>
      <c r="W56" s="397">
        <f>Inputs!V80</f>
        <v>0</v>
      </c>
      <c r="X56" s="397">
        <f>Inputs!W80</f>
        <v>0</v>
      </c>
      <c r="Y56" s="398" t="str">
        <f>Inputs!X80</f>
        <v/>
      </c>
      <c r="Z56" s="248"/>
      <c r="AA56" s="399"/>
    </row>
    <row r="57" spans="1:27" ht="21" x14ac:dyDescent="0.25">
      <c r="A57" s="424"/>
      <c r="B57" s="392">
        <v>54</v>
      </c>
      <c r="C57" s="393" t="e">
        <f>Inputs!C81</f>
        <v>#REF!</v>
      </c>
      <c r="D57" s="393" t="e">
        <f>Inputs!D81</f>
        <v>#REF!</v>
      </c>
      <c r="E57" s="394" t="e">
        <f>Inputs!E81</f>
        <v>#REF!</v>
      </c>
      <c r="F57" s="393" t="str">
        <f>Inputs!F81</f>
        <v/>
      </c>
      <c r="G57" s="393" t="str">
        <f>Inputs!G81</f>
        <v/>
      </c>
      <c r="H57" s="395" t="str">
        <f>Inputs!H81</f>
        <v/>
      </c>
      <c r="I57" s="396">
        <f>Inputs!I81</f>
        <v>0</v>
      </c>
      <c r="J57" s="397">
        <f>Inputs!J81</f>
        <v>0</v>
      </c>
      <c r="K57" s="397">
        <f>Inputs!K81</f>
        <v>0</v>
      </c>
      <c r="L57" s="397">
        <f>Inputs!L81</f>
        <v>0</v>
      </c>
      <c r="M57" s="398" t="str">
        <f>Inputs!M81</f>
        <v/>
      </c>
      <c r="N57" s="248"/>
      <c r="O57" s="399"/>
      <c r="P57" s="393" t="e">
        <f>Inputs!O81</f>
        <v>#REF!</v>
      </c>
      <c r="Q57" s="393" t="e">
        <f>Inputs!P81</f>
        <v>#REF!</v>
      </c>
      <c r="R57" s="393" t="e">
        <f>Inputs!Q81</f>
        <v>#REF!</v>
      </c>
      <c r="S57" s="393" t="e">
        <f>Inputs!R81</f>
        <v>#REF!</v>
      </c>
      <c r="T57" s="395" t="str">
        <f>Inputs!S81</f>
        <v>Yes</v>
      </c>
      <c r="U57" s="396">
        <f>Inputs!T81</f>
        <v>0</v>
      </c>
      <c r="V57" s="397">
        <f>Inputs!U81</f>
        <v>0</v>
      </c>
      <c r="W57" s="397">
        <f>Inputs!V81</f>
        <v>0</v>
      </c>
      <c r="X57" s="397">
        <f>Inputs!W81</f>
        <v>0</v>
      </c>
      <c r="Y57" s="398" t="str">
        <f>Inputs!X81</f>
        <v/>
      </c>
      <c r="Z57" s="248"/>
      <c r="AA57" s="399"/>
    </row>
    <row r="58" spans="1:27" ht="21" x14ac:dyDescent="0.25">
      <c r="A58" s="424"/>
      <c r="B58" s="392">
        <v>55</v>
      </c>
      <c r="C58" s="393" t="e">
        <f>Inputs!C82</f>
        <v>#REF!</v>
      </c>
      <c r="D58" s="393" t="e">
        <f>Inputs!D82</f>
        <v>#REF!</v>
      </c>
      <c r="E58" s="394" t="e">
        <f>Inputs!E82</f>
        <v>#REF!</v>
      </c>
      <c r="F58" s="393" t="str">
        <f>Inputs!F82</f>
        <v/>
      </c>
      <c r="G58" s="393" t="str">
        <f>Inputs!G82</f>
        <v/>
      </c>
      <c r="H58" s="395" t="str">
        <f>Inputs!H82</f>
        <v/>
      </c>
      <c r="I58" s="396">
        <f>Inputs!I82</f>
        <v>0</v>
      </c>
      <c r="J58" s="397">
        <f>Inputs!J82</f>
        <v>0</v>
      </c>
      <c r="K58" s="397">
        <f>Inputs!K82</f>
        <v>0</v>
      </c>
      <c r="L58" s="397">
        <f>Inputs!L82</f>
        <v>0</v>
      </c>
      <c r="M58" s="398" t="str">
        <f>Inputs!M82</f>
        <v/>
      </c>
      <c r="N58" s="248"/>
      <c r="O58" s="399"/>
      <c r="P58" s="393" t="e">
        <f>Inputs!O82</f>
        <v>#REF!</v>
      </c>
      <c r="Q58" s="393" t="e">
        <f>Inputs!P82</f>
        <v>#REF!</v>
      </c>
      <c r="R58" s="393" t="e">
        <f>Inputs!Q82</f>
        <v>#REF!</v>
      </c>
      <c r="S58" s="393" t="e">
        <f>Inputs!R82</f>
        <v>#REF!</v>
      </c>
      <c r="T58" s="395" t="str">
        <f>Inputs!S82</f>
        <v>Yes</v>
      </c>
      <c r="U58" s="396">
        <f>Inputs!T82</f>
        <v>0</v>
      </c>
      <c r="V58" s="397">
        <f>Inputs!U82</f>
        <v>0</v>
      </c>
      <c r="W58" s="397">
        <f>Inputs!V82</f>
        <v>0</v>
      </c>
      <c r="X58" s="397">
        <f>Inputs!W82</f>
        <v>0</v>
      </c>
      <c r="Y58" s="398" t="str">
        <f>Inputs!X82</f>
        <v/>
      </c>
      <c r="Z58" s="248"/>
      <c r="AA58" s="399"/>
    </row>
    <row r="59" spans="1:27" ht="21" x14ac:dyDescent="0.25">
      <c r="A59" s="424"/>
      <c r="B59" s="392">
        <v>56</v>
      </c>
      <c r="C59" s="393" t="e">
        <f>Inputs!C83</f>
        <v>#REF!</v>
      </c>
      <c r="D59" s="393" t="e">
        <f>Inputs!D83</f>
        <v>#REF!</v>
      </c>
      <c r="E59" s="394" t="e">
        <f>Inputs!E83</f>
        <v>#REF!</v>
      </c>
      <c r="F59" s="393" t="str">
        <f>Inputs!F83</f>
        <v/>
      </c>
      <c r="G59" s="393" t="str">
        <f>Inputs!G83</f>
        <v/>
      </c>
      <c r="H59" s="395" t="str">
        <f>Inputs!H83</f>
        <v/>
      </c>
      <c r="I59" s="396">
        <f>Inputs!I83</f>
        <v>0</v>
      </c>
      <c r="J59" s="397">
        <f>Inputs!J83</f>
        <v>0</v>
      </c>
      <c r="K59" s="397">
        <f>Inputs!K83</f>
        <v>0</v>
      </c>
      <c r="L59" s="397">
        <f>Inputs!L83</f>
        <v>0</v>
      </c>
      <c r="M59" s="398" t="str">
        <f>Inputs!M83</f>
        <v/>
      </c>
      <c r="N59" s="248"/>
      <c r="O59" s="399"/>
      <c r="P59" s="393" t="e">
        <f>Inputs!O83</f>
        <v>#REF!</v>
      </c>
      <c r="Q59" s="393" t="e">
        <f>Inputs!P83</f>
        <v>#REF!</v>
      </c>
      <c r="R59" s="393" t="e">
        <f>Inputs!Q83</f>
        <v>#REF!</v>
      </c>
      <c r="S59" s="393" t="e">
        <f>Inputs!R83</f>
        <v>#REF!</v>
      </c>
      <c r="T59" s="395" t="str">
        <f>Inputs!S83</f>
        <v>Yes</v>
      </c>
      <c r="U59" s="396">
        <f>Inputs!T83</f>
        <v>0</v>
      </c>
      <c r="V59" s="397">
        <f>Inputs!U83</f>
        <v>0</v>
      </c>
      <c r="W59" s="397">
        <f>Inputs!V83</f>
        <v>0</v>
      </c>
      <c r="X59" s="397">
        <f>Inputs!W83</f>
        <v>0</v>
      </c>
      <c r="Y59" s="398" t="str">
        <f>Inputs!X83</f>
        <v/>
      </c>
      <c r="Z59" s="248"/>
      <c r="AA59" s="399"/>
    </row>
    <row r="60" spans="1:27" ht="21" x14ac:dyDescent="0.25">
      <c r="A60" s="424"/>
      <c r="B60" s="392">
        <v>57</v>
      </c>
      <c r="C60" s="393" t="e">
        <f>Inputs!C84</f>
        <v>#REF!</v>
      </c>
      <c r="D60" s="393" t="e">
        <f>Inputs!D84</f>
        <v>#REF!</v>
      </c>
      <c r="E60" s="394" t="e">
        <f>Inputs!E84</f>
        <v>#REF!</v>
      </c>
      <c r="F60" s="393" t="str">
        <f>Inputs!F84</f>
        <v/>
      </c>
      <c r="G60" s="393" t="str">
        <f>Inputs!G84</f>
        <v/>
      </c>
      <c r="H60" s="395" t="str">
        <f>Inputs!H84</f>
        <v/>
      </c>
      <c r="I60" s="396">
        <f>Inputs!I84</f>
        <v>0</v>
      </c>
      <c r="J60" s="397">
        <f>Inputs!J84</f>
        <v>0</v>
      </c>
      <c r="K60" s="397">
        <f>Inputs!K84</f>
        <v>0</v>
      </c>
      <c r="L60" s="397">
        <f>Inputs!L84</f>
        <v>0</v>
      </c>
      <c r="M60" s="398" t="str">
        <f>Inputs!M84</f>
        <v/>
      </c>
      <c r="N60" s="248"/>
      <c r="O60" s="399"/>
      <c r="P60" s="393" t="e">
        <f>Inputs!O84</f>
        <v>#REF!</v>
      </c>
      <c r="Q60" s="393" t="e">
        <f>Inputs!P84</f>
        <v>#REF!</v>
      </c>
      <c r="R60" s="393" t="e">
        <f>Inputs!Q84</f>
        <v>#REF!</v>
      </c>
      <c r="S60" s="393" t="e">
        <f>Inputs!R84</f>
        <v>#REF!</v>
      </c>
      <c r="T60" s="395" t="str">
        <f>Inputs!S84</f>
        <v>Yes</v>
      </c>
      <c r="U60" s="396">
        <f>Inputs!T84</f>
        <v>0</v>
      </c>
      <c r="V60" s="397">
        <f>Inputs!U84</f>
        <v>0</v>
      </c>
      <c r="W60" s="397">
        <f>Inputs!V84</f>
        <v>0</v>
      </c>
      <c r="X60" s="397">
        <f>Inputs!W84</f>
        <v>0</v>
      </c>
      <c r="Y60" s="398" t="str">
        <f>Inputs!X84</f>
        <v/>
      </c>
      <c r="Z60" s="248"/>
      <c r="AA60" s="399"/>
    </row>
    <row r="61" spans="1:27" ht="21" x14ac:dyDescent="0.25">
      <c r="A61" s="424"/>
      <c r="B61" s="392">
        <v>58</v>
      </c>
      <c r="C61" s="393" t="e">
        <f>Inputs!C85</f>
        <v>#REF!</v>
      </c>
      <c r="D61" s="393" t="e">
        <f>Inputs!D85</f>
        <v>#REF!</v>
      </c>
      <c r="E61" s="394" t="e">
        <f>Inputs!E85</f>
        <v>#REF!</v>
      </c>
      <c r="F61" s="393" t="str">
        <f>Inputs!F85</f>
        <v/>
      </c>
      <c r="G61" s="393" t="str">
        <f>Inputs!G85</f>
        <v/>
      </c>
      <c r="H61" s="395" t="str">
        <f>Inputs!H85</f>
        <v/>
      </c>
      <c r="I61" s="396">
        <f>Inputs!I85</f>
        <v>0</v>
      </c>
      <c r="J61" s="397">
        <f>Inputs!J85</f>
        <v>0</v>
      </c>
      <c r="K61" s="397">
        <f>Inputs!K85</f>
        <v>0</v>
      </c>
      <c r="L61" s="397">
        <f>Inputs!L85</f>
        <v>0</v>
      </c>
      <c r="M61" s="398" t="str">
        <f>Inputs!M85</f>
        <v/>
      </c>
      <c r="N61" s="248"/>
      <c r="O61" s="399"/>
      <c r="P61" s="393" t="e">
        <f>Inputs!O85</f>
        <v>#REF!</v>
      </c>
      <c r="Q61" s="393" t="e">
        <f>Inputs!P85</f>
        <v>#REF!</v>
      </c>
      <c r="R61" s="393" t="e">
        <f>Inputs!Q85</f>
        <v>#REF!</v>
      </c>
      <c r="S61" s="393" t="e">
        <f>Inputs!R85</f>
        <v>#REF!</v>
      </c>
      <c r="T61" s="395" t="str">
        <f>Inputs!S85</f>
        <v>Yes</v>
      </c>
      <c r="U61" s="396">
        <f>Inputs!T85</f>
        <v>0</v>
      </c>
      <c r="V61" s="397">
        <f>Inputs!U85</f>
        <v>0</v>
      </c>
      <c r="W61" s="397">
        <f>Inputs!V85</f>
        <v>0</v>
      </c>
      <c r="X61" s="397">
        <f>Inputs!W85</f>
        <v>0</v>
      </c>
      <c r="Y61" s="398" t="str">
        <f>Inputs!X85</f>
        <v/>
      </c>
      <c r="Z61" s="248"/>
      <c r="AA61" s="399"/>
    </row>
    <row r="62" spans="1:27" ht="21" x14ac:dyDescent="0.25">
      <c r="A62" s="424"/>
      <c r="B62" s="392">
        <v>59</v>
      </c>
      <c r="C62" s="393" t="e">
        <f>Inputs!C86</f>
        <v>#REF!</v>
      </c>
      <c r="D62" s="393" t="e">
        <f>Inputs!D86</f>
        <v>#REF!</v>
      </c>
      <c r="E62" s="394" t="e">
        <f>Inputs!E86</f>
        <v>#REF!</v>
      </c>
      <c r="F62" s="393" t="str">
        <f>Inputs!F86</f>
        <v/>
      </c>
      <c r="G62" s="393" t="str">
        <f>Inputs!G86</f>
        <v/>
      </c>
      <c r="H62" s="395" t="str">
        <f>Inputs!H86</f>
        <v/>
      </c>
      <c r="I62" s="396">
        <f>Inputs!I86</f>
        <v>0</v>
      </c>
      <c r="J62" s="397">
        <f>Inputs!J86</f>
        <v>0</v>
      </c>
      <c r="K62" s="397">
        <f>Inputs!K86</f>
        <v>0</v>
      </c>
      <c r="L62" s="397">
        <f>Inputs!L86</f>
        <v>0</v>
      </c>
      <c r="M62" s="398" t="str">
        <f>Inputs!M86</f>
        <v/>
      </c>
      <c r="N62" s="248"/>
      <c r="O62" s="399"/>
      <c r="P62" s="393" t="e">
        <f>Inputs!O86</f>
        <v>#REF!</v>
      </c>
      <c r="Q62" s="393" t="e">
        <f>Inputs!P86</f>
        <v>#REF!</v>
      </c>
      <c r="R62" s="393" t="e">
        <f>Inputs!Q86</f>
        <v>#REF!</v>
      </c>
      <c r="S62" s="393" t="e">
        <f>Inputs!R86</f>
        <v>#REF!</v>
      </c>
      <c r="T62" s="395" t="str">
        <f>Inputs!S86</f>
        <v>Yes</v>
      </c>
      <c r="U62" s="396">
        <f>Inputs!T86</f>
        <v>0</v>
      </c>
      <c r="V62" s="397">
        <f>Inputs!U86</f>
        <v>0</v>
      </c>
      <c r="W62" s="397">
        <f>Inputs!V86</f>
        <v>0</v>
      </c>
      <c r="X62" s="397">
        <f>Inputs!W86</f>
        <v>0</v>
      </c>
      <c r="Y62" s="398" t="str">
        <f>Inputs!X86</f>
        <v/>
      </c>
      <c r="Z62" s="248"/>
      <c r="AA62" s="399"/>
    </row>
    <row r="63" spans="1:27" ht="21" x14ac:dyDescent="0.25">
      <c r="A63" s="424"/>
      <c r="B63" s="392">
        <v>60</v>
      </c>
      <c r="C63" s="393" t="e">
        <f>Inputs!C87</f>
        <v>#REF!</v>
      </c>
      <c r="D63" s="393" t="e">
        <f>Inputs!D87</f>
        <v>#REF!</v>
      </c>
      <c r="E63" s="394" t="e">
        <f>Inputs!E87</f>
        <v>#REF!</v>
      </c>
      <c r="F63" s="393" t="str">
        <f>Inputs!F87</f>
        <v/>
      </c>
      <c r="G63" s="393" t="str">
        <f>Inputs!G87</f>
        <v/>
      </c>
      <c r="H63" s="395" t="str">
        <f>Inputs!H87</f>
        <v/>
      </c>
      <c r="I63" s="396">
        <f>Inputs!I87</f>
        <v>0</v>
      </c>
      <c r="J63" s="397">
        <f>Inputs!J87</f>
        <v>0</v>
      </c>
      <c r="K63" s="397">
        <f>Inputs!K87</f>
        <v>0</v>
      </c>
      <c r="L63" s="397">
        <f>Inputs!L87</f>
        <v>0</v>
      </c>
      <c r="M63" s="398" t="str">
        <f>Inputs!M87</f>
        <v/>
      </c>
      <c r="N63" s="248"/>
      <c r="O63" s="399"/>
      <c r="P63" s="393" t="e">
        <f>Inputs!O87</f>
        <v>#REF!</v>
      </c>
      <c r="Q63" s="393" t="e">
        <f>Inputs!P87</f>
        <v>#REF!</v>
      </c>
      <c r="R63" s="393" t="e">
        <f>Inputs!Q87</f>
        <v>#REF!</v>
      </c>
      <c r="S63" s="393" t="e">
        <f>Inputs!R87</f>
        <v>#REF!</v>
      </c>
      <c r="T63" s="395" t="str">
        <f>Inputs!S87</f>
        <v>Yes</v>
      </c>
      <c r="U63" s="396">
        <f>Inputs!T87</f>
        <v>0</v>
      </c>
      <c r="V63" s="397">
        <f>Inputs!U87</f>
        <v>0</v>
      </c>
      <c r="W63" s="397">
        <f>Inputs!V87</f>
        <v>0</v>
      </c>
      <c r="X63" s="397">
        <f>Inputs!W87</f>
        <v>0</v>
      </c>
      <c r="Y63" s="398" t="str">
        <f>Inputs!X87</f>
        <v/>
      </c>
      <c r="Z63" s="248"/>
      <c r="AA63" s="399"/>
    </row>
    <row r="64" spans="1:27" ht="21" x14ac:dyDescent="0.25">
      <c r="A64" s="424"/>
      <c r="B64" s="392">
        <v>61</v>
      </c>
      <c r="C64" s="393" t="e">
        <f>Inputs!C88</f>
        <v>#REF!</v>
      </c>
      <c r="D64" s="393" t="e">
        <f>Inputs!D88</f>
        <v>#REF!</v>
      </c>
      <c r="E64" s="394" t="e">
        <f>Inputs!E88</f>
        <v>#REF!</v>
      </c>
      <c r="F64" s="393" t="str">
        <f>Inputs!F88</f>
        <v/>
      </c>
      <c r="G64" s="393" t="str">
        <f>Inputs!G88</f>
        <v/>
      </c>
      <c r="H64" s="395" t="str">
        <f>Inputs!H88</f>
        <v/>
      </c>
      <c r="I64" s="396">
        <f>Inputs!I88</f>
        <v>0</v>
      </c>
      <c r="J64" s="397">
        <f>Inputs!J88</f>
        <v>0</v>
      </c>
      <c r="K64" s="397">
        <f>Inputs!K88</f>
        <v>0</v>
      </c>
      <c r="L64" s="397">
        <f>Inputs!L88</f>
        <v>0</v>
      </c>
      <c r="M64" s="398" t="str">
        <f>Inputs!M88</f>
        <v/>
      </c>
      <c r="N64" s="248"/>
      <c r="O64" s="399"/>
      <c r="P64" s="393" t="e">
        <f>Inputs!O88</f>
        <v>#REF!</v>
      </c>
      <c r="Q64" s="393" t="e">
        <f>Inputs!P88</f>
        <v>#REF!</v>
      </c>
      <c r="R64" s="393" t="e">
        <f>Inputs!Q88</f>
        <v>#REF!</v>
      </c>
      <c r="S64" s="393" t="e">
        <f>Inputs!R88</f>
        <v>#REF!</v>
      </c>
      <c r="T64" s="395" t="str">
        <f>Inputs!S88</f>
        <v>Yes</v>
      </c>
      <c r="U64" s="396">
        <f>Inputs!T88</f>
        <v>0</v>
      </c>
      <c r="V64" s="397">
        <f>Inputs!U88</f>
        <v>0</v>
      </c>
      <c r="W64" s="397">
        <f>Inputs!V88</f>
        <v>0</v>
      </c>
      <c r="X64" s="397">
        <f>Inputs!W88</f>
        <v>0</v>
      </c>
      <c r="Y64" s="398" t="str">
        <f>Inputs!X88</f>
        <v/>
      </c>
      <c r="Z64" s="248"/>
      <c r="AA64" s="399"/>
    </row>
    <row r="65" spans="1:27" ht="21" x14ac:dyDescent="0.25">
      <c r="A65" s="424"/>
      <c r="B65" s="392">
        <v>62</v>
      </c>
      <c r="C65" s="393" t="e">
        <f>Inputs!C89</f>
        <v>#REF!</v>
      </c>
      <c r="D65" s="393" t="e">
        <f>Inputs!D89</f>
        <v>#REF!</v>
      </c>
      <c r="E65" s="394" t="e">
        <f>Inputs!E89</f>
        <v>#REF!</v>
      </c>
      <c r="F65" s="393" t="str">
        <f>Inputs!F89</f>
        <v/>
      </c>
      <c r="G65" s="393" t="str">
        <f>Inputs!G89</f>
        <v/>
      </c>
      <c r="H65" s="395" t="str">
        <f>Inputs!H89</f>
        <v/>
      </c>
      <c r="I65" s="396">
        <f>Inputs!I89</f>
        <v>0</v>
      </c>
      <c r="J65" s="397">
        <f>Inputs!J89</f>
        <v>0</v>
      </c>
      <c r="K65" s="397">
        <f>Inputs!K89</f>
        <v>0</v>
      </c>
      <c r="L65" s="397">
        <f>Inputs!L89</f>
        <v>0</v>
      </c>
      <c r="M65" s="398" t="str">
        <f>Inputs!M89</f>
        <v/>
      </c>
      <c r="N65" s="248"/>
      <c r="O65" s="399"/>
      <c r="P65" s="393" t="e">
        <f>Inputs!O89</f>
        <v>#REF!</v>
      </c>
      <c r="Q65" s="393" t="e">
        <f>Inputs!P89</f>
        <v>#REF!</v>
      </c>
      <c r="R65" s="393" t="e">
        <f>Inputs!Q89</f>
        <v>#REF!</v>
      </c>
      <c r="S65" s="393" t="e">
        <f>Inputs!R89</f>
        <v>#REF!</v>
      </c>
      <c r="T65" s="395" t="str">
        <f>Inputs!S89</f>
        <v>Yes</v>
      </c>
      <c r="U65" s="396">
        <f>Inputs!T89</f>
        <v>0</v>
      </c>
      <c r="V65" s="397">
        <f>Inputs!U89</f>
        <v>0</v>
      </c>
      <c r="W65" s="397">
        <f>Inputs!V89</f>
        <v>0</v>
      </c>
      <c r="X65" s="397">
        <f>Inputs!W89</f>
        <v>0</v>
      </c>
      <c r="Y65" s="398" t="str">
        <f>Inputs!X89</f>
        <v/>
      </c>
      <c r="Z65" s="248"/>
      <c r="AA65" s="399"/>
    </row>
    <row r="66" spans="1:27" ht="21" x14ac:dyDescent="0.25">
      <c r="A66" s="424"/>
      <c r="B66" s="392">
        <v>63</v>
      </c>
      <c r="C66" s="393" t="e">
        <f>Inputs!C90</f>
        <v>#REF!</v>
      </c>
      <c r="D66" s="393" t="e">
        <f>Inputs!D90</f>
        <v>#REF!</v>
      </c>
      <c r="E66" s="394" t="e">
        <f>Inputs!E90</f>
        <v>#REF!</v>
      </c>
      <c r="F66" s="393" t="str">
        <f>Inputs!F90</f>
        <v/>
      </c>
      <c r="G66" s="393" t="str">
        <f>Inputs!G90</f>
        <v/>
      </c>
      <c r="H66" s="395" t="str">
        <f>Inputs!H90</f>
        <v/>
      </c>
      <c r="I66" s="396">
        <f>Inputs!I90</f>
        <v>0</v>
      </c>
      <c r="J66" s="397">
        <f>Inputs!J90</f>
        <v>0</v>
      </c>
      <c r="K66" s="397">
        <f>Inputs!K90</f>
        <v>0</v>
      </c>
      <c r="L66" s="397">
        <f>Inputs!L90</f>
        <v>0</v>
      </c>
      <c r="M66" s="398" t="str">
        <f>Inputs!M90</f>
        <v/>
      </c>
      <c r="N66" s="248"/>
      <c r="O66" s="399"/>
      <c r="P66" s="393" t="e">
        <f>Inputs!O90</f>
        <v>#REF!</v>
      </c>
      <c r="Q66" s="393" t="e">
        <f>Inputs!P90</f>
        <v>#REF!</v>
      </c>
      <c r="R66" s="393" t="e">
        <f>Inputs!Q90</f>
        <v>#REF!</v>
      </c>
      <c r="S66" s="393" t="e">
        <f>Inputs!R90</f>
        <v>#REF!</v>
      </c>
      <c r="T66" s="395" t="str">
        <f>Inputs!S90</f>
        <v>Yes</v>
      </c>
      <c r="U66" s="396">
        <f>Inputs!T90</f>
        <v>0</v>
      </c>
      <c r="V66" s="397">
        <f>Inputs!U90</f>
        <v>0</v>
      </c>
      <c r="W66" s="397">
        <f>Inputs!V90</f>
        <v>0</v>
      </c>
      <c r="X66" s="397">
        <f>Inputs!W90</f>
        <v>0</v>
      </c>
      <c r="Y66" s="398" t="str">
        <f>Inputs!X90</f>
        <v/>
      </c>
      <c r="Z66" s="248"/>
      <c r="AA66" s="399"/>
    </row>
    <row r="67" spans="1:27" ht="21" x14ac:dyDescent="0.25">
      <c r="A67" s="424"/>
      <c r="B67" s="392">
        <v>64</v>
      </c>
      <c r="C67" s="393" t="e">
        <f>Inputs!C91</f>
        <v>#REF!</v>
      </c>
      <c r="D67" s="393" t="e">
        <f>Inputs!D91</f>
        <v>#REF!</v>
      </c>
      <c r="E67" s="394" t="e">
        <f>Inputs!E91</f>
        <v>#REF!</v>
      </c>
      <c r="F67" s="393" t="str">
        <f>Inputs!F91</f>
        <v/>
      </c>
      <c r="G67" s="393" t="str">
        <f>Inputs!G91</f>
        <v/>
      </c>
      <c r="H67" s="395" t="str">
        <f>Inputs!H91</f>
        <v/>
      </c>
      <c r="I67" s="396">
        <f>Inputs!I91</f>
        <v>0</v>
      </c>
      <c r="J67" s="397">
        <f>Inputs!J91</f>
        <v>0</v>
      </c>
      <c r="K67" s="397">
        <f>Inputs!K91</f>
        <v>0</v>
      </c>
      <c r="L67" s="397">
        <f>Inputs!L91</f>
        <v>0</v>
      </c>
      <c r="M67" s="398" t="str">
        <f>Inputs!M91</f>
        <v/>
      </c>
      <c r="N67" s="248"/>
      <c r="O67" s="399"/>
      <c r="P67" s="393" t="e">
        <f>Inputs!O91</f>
        <v>#REF!</v>
      </c>
      <c r="Q67" s="393" t="e">
        <f>Inputs!P91</f>
        <v>#REF!</v>
      </c>
      <c r="R67" s="393" t="e">
        <f>Inputs!Q91</f>
        <v>#REF!</v>
      </c>
      <c r="S67" s="393" t="e">
        <f>Inputs!R91</f>
        <v>#REF!</v>
      </c>
      <c r="T67" s="395" t="str">
        <f>Inputs!S91</f>
        <v>Yes</v>
      </c>
      <c r="U67" s="396">
        <f>Inputs!T91</f>
        <v>0</v>
      </c>
      <c r="V67" s="397">
        <f>Inputs!U91</f>
        <v>0</v>
      </c>
      <c r="W67" s="397">
        <f>Inputs!V91</f>
        <v>0</v>
      </c>
      <c r="X67" s="397">
        <f>Inputs!W91</f>
        <v>0</v>
      </c>
      <c r="Y67" s="398" t="str">
        <f>Inputs!X91</f>
        <v/>
      </c>
      <c r="Z67" s="248"/>
      <c r="AA67" s="399"/>
    </row>
    <row r="68" spans="1:27" ht="21" x14ac:dyDescent="0.25">
      <c r="A68" s="424"/>
      <c r="B68" s="392">
        <v>65</v>
      </c>
      <c r="C68" s="393" t="e">
        <f>Inputs!C92</f>
        <v>#REF!</v>
      </c>
      <c r="D68" s="393" t="e">
        <f>Inputs!D92</f>
        <v>#REF!</v>
      </c>
      <c r="E68" s="394" t="e">
        <f>Inputs!E92</f>
        <v>#REF!</v>
      </c>
      <c r="F68" s="393" t="str">
        <f>Inputs!F92</f>
        <v/>
      </c>
      <c r="G68" s="393" t="str">
        <f>Inputs!G92</f>
        <v/>
      </c>
      <c r="H68" s="395" t="str">
        <f>Inputs!H92</f>
        <v/>
      </c>
      <c r="I68" s="396">
        <f>Inputs!I92</f>
        <v>0</v>
      </c>
      <c r="J68" s="397">
        <f>Inputs!J92</f>
        <v>0</v>
      </c>
      <c r="K68" s="397">
        <f>Inputs!K92</f>
        <v>0</v>
      </c>
      <c r="L68" s="397">
        <f>Inputs!L92</f>
        <v>0</v>
      </c>
      <c r="M68" s="398" t="str">
        <f>Inputs!M92</f>
        <v/>
      </c>
      <c r="N68" s="248"/>
      <c r="O68" s="399"/>
      <c r="P68" s="393" t="e">
        <f>Inputs!O92</f>
        <v>#REF!</v>
      </c>
      <c r="Q68" s="393" t="e">
        <f>Inputs!P92</f>
        <v>#REF!</v>
      </c>
      <c r="R68" s="393" t="e">
        <f>Inputs!Q92</f>
        <v>#REF!</v>
      </c>
      <c r="S68" s="393" t="e">
        <f>Inputs!R92</f>
        <v>#REF!</v>
      </c>
      <c r="T68" s="395" t="str">
        <f>Inputs!S92</f>
        <v>Yes</v>
      </c>
      <c r="U68" s="396">
        <f>Inputs!T92</f>
        <v>0</v>
      </c>
      <c r="V68" s="397">
        <f>Inputs!U92</f>
        <v>0</v>
      </c>
      <c r="W68" s="397">
        <f>Inputs!V92</f>
        <v>0</v>
      </c>
      <c r="X68" s="397">
        <f>Inputs!W92</f>
        <v>0</v>
      </c>
      <c r="Y68" s="398" t="str">
        <f>Inputs!X92</f>
        <v/>
      </c>
      <c r="Z68" s="248"/>
      <c r="AA68" s="399"/>
    </row>
    <row r="69" spans="1:27" ht="21" x14ac:dyDescent="0.25">
      <c r="A69" s="424"/>
      <c r="B69" s="392">
        <v>66</v>
      </c>
      <c r="C69" s="393" t="e">
        <f>Inputs!C93</f>
        <v>#REF!</v>
      </c>
      <c r="D69" s="393" t="e">
        <f>Inputs!D93</f>
        <v>#REF!</v>
      </c>
      <c r="E69" s="394" t="e">
        <f>Inputs!E93</f>
        <v>#REF!</v>
      </c>
      <c r="F69" s="393" t="str">
        <f>Inputs!F93</f>
        <v/>
      </c>
      <c r="G69" s="393" t="str">
        <f>Inputs!G93</f>
        <v/>
      </c>
      <c r="H69" s="395" t="str">
        <f>Inputs!H93</f>
        <v/>
      </c>
      <c r="I69" s="396">
        <f>Inputs!I93</f>
        <v>0</v>
      </c>
      <c r="J69" s="397">
        <f>Inputs!J93</f>
        <v>0</v>
      </c>
      <c r="K69" s="397">
        <f>Inputs!K93</f>
        <v>0</v>
      </c>
      <c r="L69" s="397">
        <f>Inputs!L93</f>
        <v>0</v>
      </c>
      <c r="M69" s="398" t="str">
        <f>Inputs!M93</f>
        <v/>
      </c>
      <c r="N69" s="248"/>
      <c r="O69" s="399"/>
      <c r="P69" s="393" t="e">
        <f>Inputs!O93</f>
        <v>#REF!</v>
      </c>
      <c r="Q69" s="393" t="e">
        <f>Inputs!P93</f>
        <v>#REF!</v>
      </c>
      <c r="R69" s="393" t="e">
        <f>Inputs!Q93</f>
        <v>#REF!</v>
      </c>
      <c r="S69" s="393" t="e">
        <f>Inputs!R93</f>
        <v>#REF!</v>
      </c>
      <c r="T69" s="395" t="str">
        <f>Inputs!S93</f>
        <v>Yes</v>
      </c>
      <c r="U69" s="396">
        <f>Inputs!T93</f>
        <v>0</v>
      </c>
      <c r="V69" s="397">
        <f>Inputs!U93</f>
        <v>0</v>
      </c>
      <c r="W69" s="397">
        <f>Inputs!V93</f>
        <v>0</v>
      </c>
      <c r="X69" s="397">
        <f>Inputs!W93</f>
        <v>0</v>
      </c>
      <c r="Y69" s="398" t="str">
        <f>Inputs!X93</f>
        <v/>
      </c>
      <c r="Z69" s="248"/>
      <c r="AA69" s="399"/>
    </row>
    <row r="70" spans="1:27" ht="21" x14ac:dyDescent="0.25">
      <c r="A70" s="424"/>
      <c r="B70" s="392">
        <v>67</v>
      </c>
      <c r="C70" s="393" t="e">
        <f>Inputs!C94</f>
        <v>#REF!</v>
      </c>
      <c r="D70" s="393" t="e">
        <f>Inputs!D94</f>
        <v>#REF!</v>
      </c>
      <c r="E70" s="394" t="e">
        <f>Inputs!E94</f>
        <v>#REF!</v>
      </c>
      <c r="F70" s="393" t="str">
        <f>Inputs!F94</f>
        <v/>
      </c>
      <c r="G70" s="393" t="str">
        <f>Inputs!G94</f>
        <v/>
      </c>
      <c r="H70" s="395" t="str">
        <f>Inputs!H94</f>
        <v/>
      </c>
      <c r="I70" s="396">
        <f>Inputs!I94</f>
        <v>0</v>
      </c>
      <c r="J70" s="397">
        <f>Inputs!J94</f>
        <v>0</v>
      </c>
      <c r="K70" s="397">
        <f>Inputs!K94</f>
        <v>0</v>
      </c>
      <c r="L70" s="397">
        <f>Inputs!L94</f>
        <v>0</v>
      </c>
      <c r="M70" s="398" t="str">
        <f>Inputs!M94</f>
        <v/>
      </c>
      <c r="N70" s="248"/>
      <c r="O70" s="399"/>
      <c r="P70" s="393" t="e">
        <f>Inputs!O94</f>
        <v>#REF!</v>
      </c>
      <c r="Q70" s="393" t="e">
        <f>Inputs!P94</f>
        <v>#REF!</v>
      </c>
      <c r="R70" s="393" t="e">
        <f>Inputs!Q94</f>
        <v>#REF!</v>
      </c>
      <c r="S70" s="393" t="e">
        <f>Inputs!R94</f>
        <v>#REF!</v>
      </c>
      <c r="T70" s="395" t="str">
        <f>Inputs!S94</f>
        <v>Yes</v>
      </c>
      <c r="U70" s="396">
        <f>Inputs!T94</f>
        <v>0</v>
      </c>
      <c r="V70" s="397">
        <f>Inputs!U94</f>
        <v>0</v>
      </c>
      <c r="W70" s="397">
        <f>Inputs!V94</f>
        <v>0</v>
      </c>
      <c r="X70" s="397">
        <f>Inputs!W94</f>
        <v>0</v>
      </c>
      <c r="Y70" s="398" t="str">
        <f>Inputs!X94</f>
        <v/>
      </c>
      <c r="Z70" s="248"/>
      <c r="AA70" s="399"/>
    </row>
    <row r="71" spans="1:27" ht="21" x14ac:dyDescent="0.25">
      <c r="A71" s="424"/>
      <c r="B71" s="392">
        <v>68</v>
      </c>
      <c r="C71" s="393" t="e">
        <f>Inputs!C95</f>
        <v>#REF!</v>
      </c>
      <c r="D71" s="393" t="e">
        <f>Inputs!D95</f>
        <v>#REF!</v>
      </c>
      <c r="E71" s="394" t="e">
        <f>Inputs!E95</f>
        <v>#REF!</v>
      </c>
      <c r="F71" s="393" t="str">
        <f>Inputs!F95</f>
        <v/>
      </c>
      <c r="G71" s="393" t="str">
        <f>Inputs!G95</f>
        <v/>
      </c>
      <c r="H71" s="395" t="str">
        <f>Inputs!H95</f>
        <v/>
      </c>
      <c r="I71" s="396">
        <f>Inputs!I95</f>
        <v>0</v>
      </c>
      <c r="J71" s="397">
        <f>Inputs!J95</f>
        <v>0</v>
      </c>
      <c r="K71" s="397">
        <f>Inputs!K95</f>
        <v>0</v>
      </c>
      <c r="L71" s="397">
        <f>Inputs!L95</f>
        <v>0</v>
      </c>
      <c r="M71" s="398" t="str">
        <f>Inputs!M95</f>
        <v/>
      </c>
      <c r="N71" s="248"/>
      <c r="O71" s="399"/>
      <c r="P71" s="393" t="e">
        <f>Inputs!O95</f>
        <v>#REF!</v>
      </c>
      <c r="Q71" s="393" t="e">
        <f>Inputs!P95</f>
        <v>#REF!</v>
      </c>
      <c r="R71" s="393" t="e">
        <f>Inputs!Q95</f>
        <v>#REF!</v>
      </c>
      <c r="S71" s="393" t="e">
        <f>Inputs!R95</f>
        <v>#REF!</v>
      </c>
      <c r="T71" s="395" t="str">
        <f>Inputs!S95</f>
        <v>Yes</v>
      </c>
      <c r="U71" s="396">
        <f>Inputs!T95</f>
        <v>0</v>
      </c>
      <c r="V71" s="397">
        <f>Inputs!U95</f>
        <v>0</v>
      </c>
      <c r="W71" s="397">
        <f>Inputs!V95</f>
        <v>0</v>
      </c>
      <c r="X71" s="397">
        <f>Inputs!W95</f>
        <v>0</v>
      </c>
      <c r="Y71" s="398" t="str">
        <f>Inputs!X95</f>
        <v/>
      </c>
      <c r="Z71" s="248"/>
      <c r="AA71" s="399"/>
    </row>
    <row r="72" spans="1:27" ht="21" x14ac:dyDescent="0.25">
      <c r="A72" s="424"/>
      <c r="B72" s="392">
        <v>69</v>
      </c>
      <c r="C72" s="393" t="e">
        <f>Inputs!C96</f>
        <v>#REF!</v>
      </c>
      <c r="D72" s="393" t="e">
        <f>Inputs!D96</f>
        <v>#REF!</v>
      </c>
      <c r="E72" s="394" t="e">
        <f>Inputs!E96</f>
        <v>#REF!</v>
      </c>
      <c r="F72" s="393" t="str">
        <f>Inputs!F96</f>
        <v/>
      </c>
      <c r="G72" s="393" t="str">
        <f>Inputs!G96</f>
        <v/>
      </c>
      <c r="H72" s="395" t="str">
        <f>Inputs!H96</f>
        <v/>
      </c>
      <c r="I72" s="396">
        <f>Inputs!I96</f>
        <v>0</v>
      </c>
      <c r="J72" s="397">
        <f>Inputs!J96</f>
        <v>0</v>
      </c>
      <c r="K72" s="397">
        <f>Inputs!K96</f>
        <v>0</v>
      </c>
      <c r="L72" s="397">
        <f>Inputs!L96</f>
        <v>0</v>
      </c>
      <c r="M72" s="398" t="str">
        <f>Inputs!M96</f>
        <v/>
      </c>
      <c r="N72" s="248"/>
      <c r="O72" s="399"/>
      <c r="P72" s="393" t="e">
        <f>Inputs!O96</f>
        <v>#REF!</v>
      </c>
      <c r="Q72" s="393" t="e">
        <f>Inputs!P96</f>
        <v>#REF!</v>
      </c>
      <c r="R72" s="393" t="e">
        <f>Inputs!Q96</f>
        <v>#REF!</v>
      </c>
      <c r="S72" s="393" t="e">
        <f>Inputs!R96</f>
        <v>#REF!</v>
      </c>
      <c r="T72" s="395" t="str">
        <f>Inputs!S96</f>
        <v>Yes</v>
      </c>
      <c r="U72" s="396">
        <f>Inputs!T96</f>
        <v>0</v>
      </c>
      <c r="V72" s="397">
        <f>Inputs!U96</f>
        <v>0</v>
      </c>
      <c r="W72" s="397">
        <f>Inputs!V96</f>
        <v>0</v>
      </c>
      <c r="X72" s="397">
        <f>Inputs!W96</f>
        <v>0</v>
      </c>
      <c r="Y72" s="398" t="str">
        <f>Inputs!X96</f>
        <v/>
      </c>
      <c r="Z72" s="248"/>
      <c r="AA72" s="399"/>
    </row>
    <row r="73" spans="1:27" ht="21" x14ac:dyDescent="0.25">
      <c r="A73" s="424"/>
      <c r="B73" s="392">
        <v>70</v>
      </c>
      <c r="C73" s="393" t="e">
        <f>Inputs!C97</f>
        <v>#REF!</v>
      </c>
      <c r="D73" s="393" t="e">
        <f>Inputs!D97</f>
        <v>#REF!</v>
      </c>
      <c r="E73" s="394" t="e">
        <f>Inputs!E97</f>
        <v>#REF!</v>
      </c>
      <c r="F73" s="393" t="str">
        <f>Inputs!F97</f>
        <v/>
      </c>
      <c r="G73" s="393" t="str">
        <f>Inputs!G97</f>
        <v/>
      </c>
      <c r="H73" s="395" t="str">
        <f>Inputs!H97</f>
        <v/>
      </c>
      <c r="I73" s="396">
        <f>Inputs!I97</f>
        <v>0</v>
      </c>
      <c r="J73" s="397">
        <f>Inputs!J97</f>
        <v>0</v>
      </c>
      <c r="K73" s="397">
        <f>Inputs!K97</f>
        <v>0</v>
      </c>
      <c r="L73" s="397">
        <f>Inputs!L97</f>
        <v>0</v>
      </c>
      <c r="M73" s="398" t="str">
        <f>Inputs!M97</f>
        <v/>
      </c>
      <c r="N73" s="248"/>
      <c r="O73" s="399"/>
      <c r="P73" s="393" t="e">
        <f>Inputs!O97</f>
        <v>#REF!</v>
      </c>
      <c r="Q73" s="393" t="e">
        <f>Inputs!P97</f>
        <v>#REF!</v>
      </c>
      <c r="R73" s="393" t="e">
        <f>Inputs!Q97</f>
        <v>#REF!</v>
      </c>
      <c r="S73" s="393" t="e">
        <f>Inputs!R97</f>
        <v>#REF!</v>
      </c>
      <c r="T73" s="395" t="str">
        <f>Inputs!S97</f>
        <v>Yes</v>
      </c>
      <c r="U73" s="396">
        <f>Inputs!T97</f>
        <v>0</v>
      </c>
      <c r="V73" s="397">
        <f>Inputs!U97</f>
        <v>0</v>
      </c>
      <c r="W73" s="397">
        <f>Inputs!V97</f>
        <v>0</v>
      </c>
      <c r="X73" s="397">
        <f>Inputs!W97</f>
        <v>0</v>
      </c>
      <c r="Y73" s="398" t="str">
        <f>Inputs!X97</f>
        <v/>
      </c>
      <c r="Z73" s="248"/>
      <c r="AA73" s="399"/>
    </row>
    <row r="74" spans="1:27" ht="21" x14ac:dyDescent="0.25">
      <c r="A74" s="424"/>
      <c r="B74" s="392">
        <v>71</v>
      </c>
      <c r="C74" s="393" t="e">
        <f>Inputs!C98</f>
        <v>#REF!</v>
      </c>
      <c r="D74" s="393" t="e">
        <f>Inputs!D98</f>
        <v>#REF!</v>
      </c>
      <c r="E74" s="394" t="e">
        <f>Inputs!E98</f>
        <v>#REF!</v>
      </c>
      <c r="F74" s="393" t="str">
        <f>Inputs!F98</f>
        <v/>
      </c>
      <c r="G74" s="393" t="str">
        <f>Inputs!G98</f>
        <v/>
      </c>
      <c r="H74" s="395" t="str">
        <f>Inputs!H98</f>
        <v/>
      </c>
      <c r="I74" s="396">
        <f>Inputs!I98</f>
        <v>0</v>
      </c>
      <c r="J74" s="397">
        <f>Inputs!J98</f>
        <v>0</v>
      </c>
      <c r="K74" s="397">
        <f>Inputs!K98</f>
        <v>0</v>
      </c>
      <c r="L74" s="397">
        <f>Inputs!L98</f>
        <v>0</v>
      </c>
      <c r="M74" s="398" t="str">
        <f>Inputs!M98</f>
        <v/>
      </c>
      <c r="N74" s="248"/>
      <c r="O74" s="399"/>
      <c r="P74" s="393" t="e">
        <f>Inputs!O98</f>
        <v>#REF!</v>
      </c>
      <c r="Q74" s="393" t="e">
        <f>Inputs!P98</f>
        <v>#REF!</v>
      </c>
      <c r="R74" s="393" t="e">
        <f>Inputs!Q98</f>
        <v>#REF!</v>
      </c>
      <c r="S74" s="393" t="e">
        <f>Inputs!R98</f>
        <v>#REF!</v>
      </c>
      <c r="T74" s="395" t="str">
        <f>Inputs!S98</f>
        <v>Yes</v>
      </c>
      <c r="U74" s="396">
        <f>Inputs!T98</f>
        <v>0</v>
      </c>
      <c r="V74" s="397">
        <f>Inputs!U98</f>
        <v>0</v>
      </c>
      <c r="W74" s="397">
        <f>Inputs!V98</f>
        <v>0</v>
      </c>
      <c r="X74" s="397">
        <f>Inputs!W98</f>
        <v>0</v>
      </c>
      <c r="Y74" s="398" t="str">
        <f>Inputs!X98</f>
        <v/>
      </c>
      <c r="Z74" s="248"/>
      <c r="AA74" s="399"/>
    </row>
    <row r="75" spans="1:27" ht="21" x14ac:dyDescent="0.25">
      <c r="A75" s="424"/>
      <c r="B75" s="392">
        <v>72</v>
      </c>
      <c r="C75" s="393" t="e">
        <f>Inputs!C99</f>
        <v>#REF!</v>
      </c>
      <c r="D75" s="393" t="e">
        <f>Inputs!D99</f>
        <v>#REF!</v>
      </c>
      <c r="E75" s="394" t="e">
        <f>Inputs!E99</f>
        <v>#REF!</v>
      </c>
      <c r="F75" s="393" t="str">
        <f>Inputs!F99</f>
        <v/>
      </c>
      <c r="G75" s="393" t="str">
        <f>Inputs!G99</f>
        <v/>
      </c>
      <c r="H75" s="395" t="str">
        <f>Inputs!H99</f>
        <v/>
      </c>
      <c r="I75" s="396">
        <f>Inputs!I99</f>
        <v>0</v>
      </c>
      <c r="J75" s="397">
        <f>Inputs!J99</f>
        <v>0</v>
      </c>
      <c r="K75" s="397">
        <f>Inputs!K99</f>
        <v>0</v>
      </c>
      <c r="L75" s="397">
        <f>Inputs!L99</f>
        <v>0</v>
      </c>
      <c r="M75" s="398" t="str">
        <f>Inputs!M99</f>
        <v/>
      </c>
      <c r="N75" s="248"/>
      <c r="O75" s="399"/>
      <c r="P75" s="393" t="e">
        <f>Inputs!O99</f>
        <v>#REF!</v>
      </c>
      <c r="Q75" s="393" t="e">
        <f>Inputs!P99</f>
        <v>#REF!</v>
      </c>
      <c r="R75" s="393" t="e">
        <f>Inputs!Q99</f>
        <v>#REF!</v>
      </c>
      <c r="S75" s="393" t="e">
        <f>Inputs!R99</f>
        <v>#REF!</v>
      </c>
      <c r="T75" s="395" t="str">
        <f>Inputs!S99</f>
        <v>Yes</v>
      </c>
      <c r="U75" s="396">
        <f>Inputs!T99</f>
        <v>0</v>
      </c>
      <c r="V75" s="397">
        <f>Inputs!U99</f>
        <v>0</v>
      </c>
      <c r="W75" s="397">
        <f>Inputs!V99</f>
        <v>0</v>
      </c>
      <c r="X75" s="397">
        <f>Inputs!W99</f>
        <v>0</v>
      </c>
      <c r="Y75" s="398" t="str">
        <f>Inputs!X99</f>
        <v/>
      </c>
      <c r="Z75" s="248"/>
      <c r="AA75" s="399"/>
    </row>
    <row r="76" spans="1:27" ht="21" x14ac:dyDescent="0.25">
      <c r="A76" s="424"/>
      <c r="B76" s="392">
        <v>73</v>
      </c>
      <c r="C76" s="393" t="e">
        <f>Inputs!C100</f>
        <v>#REF!</v>
      </c>
      <c r="D76" s="393" t="e">
        <f>Inputs!D100</f>
        <v>#REF!</v>
      </c>
      <c r="E76" s="394" t="e">
        <f>Inputs!E100</f>
        <v>#REF!</v>
      </c>
      <c r="F76" s="393" t="str">
        <f>Inputs!F100</f>
        <v/>
      </c>
      <c r="G76" s="393" t="str">
        <f>Inputs!G100</f>
        <v/>
      </c>
      <c r="H76" s="395" t="str">
        <f>Inputs!H100</f>
        <v/>
      </c>
      <c r="I76" s="396">
        <f>Inputs!I100</f>
        <v>0</v>
      </c>
      <c r="J76" s="397">
        <f>Inputs!J100</f>
        <v>0</v>
      </c>
      <c r="K76" s="397">
        <f>Inputs!K100</f>
        <v>0</v>
      </c>
      <c r="L76" s="397">
        <f>Inputs!L100</f>
        <v>0</v>
      </c>
      <c r="M76" s="398" t="str">
        <f>Inputs!M100</f>
        <v/>
      </c>
      <c r="N76" s="248"/>
      <c r="O76" s="399"/>
      <c r="P76" s="393" t="e">
        <f>Inputs!O100</f>
        <v>#REF!</v>
      </c>
      <c r="Q76" s="393" t="e">
        <f>Inputs!P100</f>
        <v>#REF!</v>
      </c>
      <c r="R76" s="393" t="e">
        <f>Inputs!Q100</f>
        <v>#REF!</v>
      </c>
      <c r="S76" s="393" t="e">
        <f>Inputs!R100</f>
        <v>#REF!</v>
      </c>
      <c r="T76" s="395" t="str">
        <f>Inputs!S100</f>
        <v>Yes</v>
      </c>
      <c r="U76" s="396">
        <f>Inputs!T100</f>
        <v>0</v>
      </c>
      <c r="V76" s="397">
        <f>Inputs!U100</f>
        <v>0</v>
      </c>
      <c r="W76" s="397">
        <f>Inputs!V100</f>
        <v>0</v>
      </c>
      <c r="X76" s="397">
        <f>Inputs!W100</f>
        <v>0</v>
      </c>
      <c r="Y76" s="398" t="str">
        <f>Inputs!X100</f>
        <v/>
      </c>
      <c r="Z76" s="248"/>
      <c r="AA76" s="399"/>
    </row>
    <row r="77" spans="1:27" ht="21" x14ac:dyDescent="0.25">
      <c r="A77" s="424"/>
      <c r="B77" s="392">
        <v>74</v>
      </c>
      <c r="C77" s="393" t="e">
        <f>Inputs!C101</f>
        <v>#REF!</v>
      </c>
      <c r="D77" s="393" t="e">
        <f>Inputs!D101</f>
        <v>#REF!</v>
      </c>
      <c r="E77" s="394" t="e">
        <f>Inputs!E101</f>
        <v>#REF!</v>
      </c>
      <c r="F77" s="393" t="str">
        <f>Inputs!F101</f>
        <v/>
      </c>
      <c r="G77" s="393" t="str">
        <f>Inputs!G101</f>
        <v/>
      </c>
      <c r="H77" s="395" t="str">
        <f>Inputs!H101</f>
        <v/>
      </c>
      <c r="I77" s="396">
        <f>Inputs!I101</f>
        <v>0</v>
      </c>
      <c r="J77" s="397">
        <f>Inputs!J101</f>
        <v>0</v>
      </c>
      <c r="K77" s="397">
        <f>Inputs!K101</f>
        <v>0</v>
      </c>
      <c r="L77" s="397">
        <f>Inputs!L101</f>
        <v>0</v>
      </c>
      <c r="M77" s="398" t="str">
        <f>Inputs!M101</f>
        <v/>
      </c>
      <c r="N77" s="248"/>
      <c r="O77" s="399"/>
      <c r="P77" s="393" t="e">
        <f>Inputs!O101</f>
        <v>#REF!</v>
      </c>
      <c r="Q77" s="393" t="e">
        <f>Inputs!P101</f>
        <v>#REF!</v>
      </c>
      <c r="R77" s="393" t="e">
        <f>Inputs!Q101</f>
        <v>#REF!</v>
      </c>
      <c r="S77" s="393" t="e">
        <f>Inputs!R101</f>
        <v>#REF!</v>
      </c>
      <c r="T77" s="395" t="str">
        <f>Inputs!S101</f>
        <v>Yes</v>
      </c>
      <c r="U77" s="396">
        <f>Inputs!T101</f>
        <v>0</v>
      </c>
      <c r="V77" s="397">
        <f>Inputs!U101</f>
        <v>0</v>
      </c>
      <c r="W77" s="397">
        <f>Inputs!V101</f>
        <v>0</v>
      </c>
      <c r="X77" s="397">
        <f>Inputs!W101</f>
        <v>0</v>
      </c>
      <c r="Y77" s="398" t="str">
        <f>Inputs!X101</f>
        <v/>
      </c>
      <c r="Z77" s="248"/>
      <c r="AA77" s="399"/>
    </row>
    <row r="78" spans="1:27" ht="21" x14ac:dyDescent="0.25">
      <c r="A78" s="424"/>
      <c r="B78" s="392">
        <v>75</v>
      </c>
      <c r="C78" s="393" t="e">
        <f>Inputs!C102</f>
        <v>#REF!</v>
      </c>
      <c r="D78" s="393" t="e">
        <f>Inputs!D102</f>
        <v>#REF!</v>
      </c>
      <c r="E78" s="394" t="e">
        <f>Inputs!E102</f>
        <v>#REF!</v>
      </c>
      <c r="F78" s="393" t="str">
        <f>Inputs!F102</f>
        <v/>
      </c>
      <c r="G78" s="393" t="str">
        <f>Inputs!G102</f>
        <v/>
      </c>
      <c r="H78" s="395" t="str">
        <f>Inputs!H102</f>
        <v/>
      </c>
      <c r="I78" s="396">
        <f>Inputs!I102</f>
        <v>0</v>
      </c>
      <c r="J78" s="397">
        <f>Inputs!J102</f>
        <v>0</v>
      </c>
      <c r="K78" s="397">
        <f>Inputs!K102</f>
        <v>0</v>
      </c>
      <c r="L78" s="397">
        <f>Inputs!L102</f>
        <v>0</v>
      </c>
      <c r="M78" s="398" t="str">
        <f>Inputs!M102</f>
        <v/>
      </c>
      <c r="N78" s="248"/>
      <c r="O78" s="399"/>
      <c r="P78" s="393" t="e">
        <f>Inputs!O102</f>
        <v>#REF!</v>
      </c>
      <c r="Q78" s="393" t="e">
        <f>Inputs!P102</f>
        <v>#REF!</v>
      </c>
      <c r="R78" s="393" t="e">
        <f>Inputs!Q102</f>
        <v>#REF!</v>
      </c>
      <c r="S78" s="393" t="e">
        <f>Inputs!R102</f>
        <v>#REF!</v>
      </c>
      <c r="T78" s="395" t="str">
        <f>Inputs!S102</f>
        <v>Yes</v>
      </c>
      <c r="U78" s="396">
        <f>Inputs!T102</f>
        <v>0</v>
      </c>
      <c r="V78" s="397">
        <f>Inputs!U102</f>
        <v>0</v>
      </c>
      <c r="W78" s="397">
        <f>Inputs!V102</f>
        <v>0</v>
      </c>
      <c r="X78" s="397">
        <f>Inputs!W102</f>
        <v>0</v>
      </c>
      <c r="Y78" s="398" t="str">
        <f>Inputs!X102</f>
        <v/>
      </c>
      <c r="Z78" s="248"/>
      <c r="AA78" s="399"/>
    </row>
    <row r="79" spans="1:27" ht="21" x14ac:dyDescent="0.25">
      <c r="A79" s="424"/>
      <c r="B79" s="392">
        <v>76</v>
      </c>
      <c r="C79" s="393" t="e">
        <f>Inputs!C103</f>
        <v>#REF!</v>
      </c>
      <c r="D79" s="393" t="e">
        <f>Inputs!D103</f>
        <v>#REF!</v>
      </c>
      <c r="E79" s="394" t="e">
        <f>Inputs!E103</f>
        <v>#REF!</v>
      </c>
      <c r="F79" s="393" t="str">
        <f>Inputs!F103</f>
        <v/>
      </c>
      <c r="G79" s="393" t="str">
        <f>Inputs!G103</f>
        <v/>
      </c>
      <c r="H79" s="395" t="str">
        <f>Inputs!H103</f>
        <v/>
      </c>
      <c r="I79" s="396">
        <f>Inputs!I103</f>
        <v>0</v>
      </c>
      <c r="J79" s="397">
        <f>Inputs!J103</f>
        <v>0</v>
      </c>
      <c r="K79" s="397">
        <f>Inputs!K103</f>
        <v>0</v>
      </c>
      <c r="L79" s="397">
        <f>Inputs!L103</f>
        <v>0</v>
      </c>
      <c r="M79" s="398" t="str">
        <f>Inputs!M103</f>
        <v/>
      </c>
      <c r="N79" s="248"/>
      <c r="O79" s="399"/>
      <c r="P79" s="393" t="e">
        <f>Inputs!O103</f>
        <v>#REF!</v>
      </c>
      <c r="Q79" s="393" t="e">
        <f>Inputs!P103</f>
        <v>#REF!</v>
      </c>
      <c r="R79" s="393" t="e">
        <f>Inputs!Q103</f>
        <v>#REF!</v>
      </c>
      <c r="S79" s="393" t="e">
        <f>Inputs!R103</f>
        <v>#REF!</v>
      </c>
      <c r="T79" s="395" t="str">
        <f>Inputs!S103</f>
        <v>Yes</v>
      </c>
      <c r="U79" s="396">
        <f>Inputs!T103</f>
        <v>0</v>
      </c>
      <c r="V79" s="397">
        <f>Inputs!U103</f>
        <v>0</v>
      </c>
      <c r="W79" s="397">
        <f>Inputs!V103</f>
        <v>0</v>
      </c>
      <c r="X79" s="397">
        <f>Inputs!W103</f>
        <v>0</v>
      </c>
      <c r="Y79" s="398" t="str">
        <f>Inputs!X103</f>
        <v/>
      </c>
      <c r="Z79" s="248"/>
      <c r="AA79" s="399"/>
    </row>
    <row r="80" spans="1:27" ht="21" x14ac:dyDescent="0.25">
      <c r="A80" s="424"/>
      <c r="B80" s="392">
        <v>77</v>
      </c>
      <c r="C80" s="393" t="e">
        <f>Inputs!C104</f>
        <v>#REF!</v>
      </c>
      <c r="D80" s="393" t="e">
        <f>Inputs!D104</f>
        <v>#REF!</v>
      </c>
      <c r="E80" s="394" t="e">
        <f>Inputs!E104</f>
        <v>#REF!</v>
      </c>
      <c r="F80" s="393" t="str">
        <f>Inputs!F104</f>
        <v/>
      </c>
      <c r="G80" s="393" t="str">
        <f>Inputs!G104</f>
        <v/>
      </c>
      <c r="H80" s="395" t="str">
        <f>Inputs!H104</f>
        <v/>
      </c>
      <c r="I80" s="396">
        <f>Inputs!I104</f>
        <v>0</v>
      </c>
      <c r="J80" s="397">
        <f>Inputs!J104</f>
        <v>0</v>
      </c>
      <c r="K80" s="397">
        <f>Inputs!K104</f>
        <v>0</v>
      </c>
      <c r="L80" s="397">
        <f>Inputs!L104</f>
        <v>0</v>
      </c>
      <c r="M80" s="398" t="str">
        <f>Inputs!M104</f>
        <v/>
      </c>
      <c r="N80" s="248"/>
      <c r="O80" s="399"/>
      <c r="P80" s="393" t="e">
        <f>Inputs!O104</f>
        <v>#REF!</v>
      </c>
      <c r="Q80" s="393" t="e">
        <f>Inputs!P104</f>
        <v>#REF!</v>
      </c>
      <c r="R80" s="393" t="e">
        <f>Inputs!Q104</f>
        <v>#REF!</v>
      </c>
      <c r="S80" s="393" t="e">
        <f>Inputs!R104</f>
        <v>#REF!</v>
      </c>
      <c r="T80" s="395" t="str">
        <f>Inputs!S104</f>
        <v>Yes</v>
      </c>
      <c r="U80" s="396">
        <f>Inputs!T104</f>
        <v>0</v>
      </c>
      <c r="V80" s="397">
        <f>Inputs!U104</f>
        <v>0</v>
      </c>
      <c r="W80" s="397">
        <f>Inputs!V104</f>
        <v>0</v>
      </c>
      <c r="X80" s="397">
        <f>Inputs!W104</f>
        <v>0</v>
      </c>
      <c r="Y80" s="398" t="str">
        <f>Inputs!X104</f>
        <v/>
      </c>
      <c r="Z80" s="248"/>
      <c r="AA80" s="399"/>
    </row>
    <row r="81" spans="1:27" ht="21" x14ac:dyDescent="0.25">
      <c r="A81" s="424"/>
      <c r="B81" s="392">
        <v>78</v>
      </c>
      <c r="C81" s="393" t="e">
        <f>Inputs!C105</f>
        <v>#REF!</v>
      </c>
      <c r="D81" s="393" t="e">
        <f>Inputs!D105</f>
        <v>#REF!</v>
      </c>
      <c r="E81" s="394" t="e">
        <f>Inputs!E105</f>
        <v>#REF!</v>
      </c>
      <c r="F81" s="393" t="str">
        <f>Inputs!F105</f>
        <v/>
      </c>
      <c r="G81" s="393" t="str">
        <f>Inputs!G105</f>
        <v/>
      </c>
      <c r="H81" s="395" t="str">
        <f>Inputs!H105</f>
        <v/>
      </c>
      <c r="I81" s="396">
        <f>Inputs!I105</f>
        <v>0</v>
      </c>
      <c r="J81" s="397">
        <f>Inputs!J105</f>
        <v>0</v>
      </c>
      <c r="K81" s="397">
        <f>Inputs!K105</f>
        <v>0</v>
      </c>
      <c r="L81" s="397">
        <f>Inputs!L105</f>
        <v>0</v>
      </c>
      <c r="M81" s="398" t="str">
        <f>Inputs!M105</f>
        <v/>
      </c>
      <c r="N81" s="248"/>
      <c r="O81" s="399"/>
      <c r="P81" s="393" t="e">
        <f>Inputs!O105</f>
        <v>#REF!</v>
      </c>
      <c r="Q81" s="393" t="e">
        <f>Inputs!P105</f>
        <v>#REF!</v>
      </c>
      <c r="R81" s="393" t="e">
        <f>Inputs!Q105</f>
        <v>#REF!</v>
      </c>
      <c r="S81" s="393" t="e">
        <f>Inputs!R105</f>
        <v>#REF!</v>
      </c>
      <c r="T81" s="395" t="str">
        <f>Inputs!S105</f>
        <v>Yes</v>
      </c>
      <c r="U81" s="396">
        <f>Inputs!T105</f>
        <v>0</v>
      </c>
      <c r="V81" s="397">
        <f>Inputs!U105</f>
        <v>0</v>
      </c>
      <c r="W81" s="397">
        <f>Inputs!V105</f>
        <v>0</v>
      </c>
      <c r="X81" s="397">
        <f>Inputs!W105</f>
        <v>0</v>
      </c>
      <c r="Y81" s="398" t="str">
        <f>Inputs!X105</f>
        <v/>
      </c>
      <c r="Z81" s="248"/>
      <c r="AA81" s="399"/>
    </row>
    <row r="82" spans="1:27" ht="21" x14ac:dyDescent="0.25">
      <c r="A82" s="424"/>
      <c r="B82" s="392">
        <v>79</v>
      </c>
      <c r="C82" s="393" t="e">
        <f>Inputs!C106</f>
        <v>#REF!</v>
      </c>
      <c r="D82" s="393" t="e">
        <f>Inputs!D106</f>
        <v>#REF!</v>
      </c>
      <c r="E82" s="394" t="e">
        <f>Inputs!E106</f>
        <v>#REF!</v>
      </c>
      <c r="F82" s="393" t="str">
        <f>Inputs!F106</f>
        <v/>
      </c>
      <c r="G82" s="393" t="str">
        <f>Inputs!G106</f>
        <v/>
      </c>
      <c r="H82" s="395" t="str">
        <f>Inputs!H106</f>
        <v/>
      </c>
      <c r="I82" s="396">
        <f>Inputs!I106</f>
        <v>0</v>
      </c>
      <c r="J82" s="397">
        <f>Inputs!J106</f>
        <v>0</v>
      </c>
      <c r="K82" s="397">
        <f>Inputs!K106</f>
        <v>0</v>
      </c>
      <c r="L82" s="397">
        <f>Inputs!L106</f>
        <v>0</v>
      </c>
      <c r="M82" s="398" t="str">
        <f>Inputs!M106</f>
        <v/>
      </c>
      <c r="N82" s="248"/>
      <c r="O82" s="399"/>
      <c r="P82" s="393" t="e">
        <f>Inputs!O106</f>
        <v>#REF!</v>
      </c>
      <c r="Q82" s="393" t="e">
        <f>Inputs!P106</f>
        <v>#REF!</v>
      </c>
      <c r="R82" s="393" t="e">
        <f>Inputs!Q106</f>
        <v>#REF!</v>
      </c>
      <c r="S82" s="393" t="e">
        <f>Inputs!R106</f>
        <v>#REF!</v>
      </c>
      <c r="T82" s="395" t="str">
        <f>Inputs!S106</f>
        <v>Yes</v>
      </c>
      <c r="U82" s="396">
        <f>Inputs!T106</f>
        <v>0</v>
      </c>
      <c r="V82" s="397">
        <f>Inputs!U106</f>
        <v>0</v>
      </c>
      <c r="W82" s="397">
        <f>Inputs!V106</f>
        <v>0</v>
      </c>
      <c r="X82" s="397">
        <f>Inputs!W106</f>
        <v>0</v>
      </c>
      <c r="Y82" s="398" t="str">
        <f>Inputs!X106</f>
        <v/>
      </c>
      <c r="Z82" s="248"/>
      <c r="AA82" s="399"/>
    </row>
    <row r="83" spans="1:27" ht="21" x14ac:dyDescent="0.25">
      <c r="A83" s="424"/>
      <c r="B83" s="392">
        <v>80</v>
      </c>
      <c r="C83" s="393" t="e">
        <f>Inputs!C107</f>
        <v>#REF!</v>
      </c>
      <c r="D83" s="393" t="e">
        <f>Inputs!D107</f>
        <v>#REF!</v>
      </c>
      <c r="E83" s="394" t="e">
        <f>Inputs!E107</f>
        <v>#REF!</v>
      </c>
      <c r="F83" s="393" t="str">
        <f>Inputs!F107</f>
        <v/>
      </c>
      <c r="G83" s="393" t="str">
        <f>Inputs!G107</f>
        <v/>
      </c>
      <c r="H83" s="395" t="str">
        <f>Inputs!H107</f>
        <v/>
      </c>
      <c r="I83" s="396">
        <f>Inputs!I107</f>
        <v>0</v>
      </c>
      <c r="J83" s="397">
        <f>Inputs!J107</f>
        <v>0</v>
      </c>
      <c r="K83" s="397">
        <f>Inputs!K107</f>
        <v>0</v>
      </c>
      <c r="L83" s="397">
        <f>Inputs!L107</f>
        <v>0</v>
      </c>
      <c r="M83" s="398" t="str">
        <f>Inputs!M107</f>
        <v/>
      </c>
      <c r="N83" s="248"/>
      <c r="O83" s="399"/>
      <c r="P83" s="393" t="e">
        <f>Inputs!O107</f>
        <v>#REF!</v>
      </c>
      <c r="Q83" s="393" t="e">
        <f>Inputs!P107</f>
        <v>#REF!</v>
      </c>
      <c r="R83" s="393" t="e">
        <f>Inputs!Q107</f>
        <v>#REF!</v>
      </c>
      <c r="S83" s="393" t="e">
        <f>Inputs!R107</f>
        <v>#REF!</v>
      </c>
      <c r="T83" s="395" t="str">
        <f>Inputs!S107</f>
        <v>Yes</v>
      </c>
      <c r="U83" s="396">
        <f>Inputs!T107</f>
        <v>0</v>
      </c>
      <c r="V83" s="397">
        <f>Inputs!U107</f>
        <v>0</v>
      </c>
      <c r="W83" s="397">
        <f>Inputs!V107</f>
        <v>0</v>
      </c>
      <c r="X83" s="397">
        <f>Inputs!W107</f>
        <v>0</v>
      </c>
      <c r="Y83" s="398" t="str">
        <f>Inputs!X107</f>
        <v/>
      </c>
      <c r="Z83" s="248"/>
      <c r="AA83" s="399"/>
    </row>
    <row r="84" spans="1:27" ht="21" x14ac:dyDescent="0.25">
      <c r="A84" s="424"/>
      <c r="B84" s="392">
        <v>81</v>
      </c>
      <c r="C84" s="393" t="e">
        <f>Inputs!C108</f>
        <v>#REF!</v>
      </c>
      <c r="D84" s="393" t="e">
        <f>Inputs!D108</f>
        <v>#REF!</v>
      </c>
      <c r="E84" s="394" t="e">
        <f>Inputs!E108</f>
        <v>#REF!</v>
      </c>
      <c r="F84" s="393" t="str">
        <f>Inputs!F108</f>
        <v/>
      </c>
      <c r="G84" s="393" t="str">
        <f>Inputs!G108</f>
        <v/>
      </c>
      <c r="H84" s="395" t="str">
        <f>Inputs!H108</f>
        <v/>
      </c>
      <c r="I84" s="396">
        <f>Inputs!I108</f>
        <v>0</v>
      </c>
      <c r="J84" s="397">
        <f>Inputs!J108</f>
        <v>0</v>
      </c>
      <c r="K84" s="397">
        <f>Inputs!K108</f>
        <v>0</v>
      </c>
      <c r="L84" s="397">
        <f>Inputs!L108</f>
        <v>0</v>
      </c>
      <c r="M84" s="398" t="str">
        <f>Inputs!M108</f>
        <v/>
      </c>
      <c r="N84" s="248"/>
      <c r="O84" s="399"/>
      <c r="P84" s="393" t="e">
        <f>Inputs!O108</f>
        <v>#REF!</v>
      </c>
      <c r="Q84" s="393" t="e">
        <f>Inputs!P108</f>
        <v>#REF!</v>
      </c>
      <c r="R84" s="393" t="e">
        <f>Inputs!Q108</f>
        <v>#REF!</v>
      </c>
      <c r="S84" s="393" t="e">
        <f>Inputs!R108</f>
        <v>#REF!</v>
      </c>
      <c r="T84" s="395" t="str">
        <f>Inputs!S108</f>
        <v>Yes</v>
      </c>
      <c r="U84" s="396">
        <f>Inputs!T108</f>
        <v>0</v>
      </c>
      <c r="V84" s="397">
        <f>Inputs!U108</f>
        <v>0</v>
      </c>
      <c r="W84" s="397">
        <f>Inputs!V108</f>
        <v>0</v>
      </c>
      <c r="X84" s="397">
        <f>Inputs!W108</f>
        <v>0</v>
      </c>
      <c r="Y84" s="398" t="str">
        <f>Inputs!X108</f>
        <v/>
      </c>
      <c r="Z84" s="248"/>
      <c r="AA84" s="399"/>
    </row>
    <row r="85" spans="1:27" ht="21" x14ac:dyDescent="0.25">
      <c r="A85" s="424"/>
      <c r="B85" s="392">
        <v>82</v>
      </c>
      <c r="C85" s="393" t="e">
        <f>Inputs!C109</f>
        <v>#REF!</v>
      </c>
      <c r="D85" s="393" t="e">
        <f>Inputs!D109</f>
        <v>#REF!</v>
      </c>
      <c r="E85" s="394" t="e">
        <f>Inputs!E109</f>
        <v>#REF!</v>
      </c>
      <c r="F85" s="393" t="str">
        <f>Inputs!F109</f>
        <v/>
      </c>
      <c r="G85" s="393" t="str">
        <f>Inputs!G109</f>
        <v/>
      </c>
      <c r="H85" s="395" t="str">
        <f>Inputs!H109</f>
        <v/>
      </c>
      <c r="I85" s="396">
        <f>Inputs!I109</f>
        <v>0</v>
      </c>
      <c r="J85" s="397">
        <f>Inputs!J109</f>
        <v>0</v>
      </c>
      <c r="K85" s="397">
        <f>Inputs!K109</f>
        <v>0</v>
      </c>
      <c r="L85" s="397">
        <f>Inputs!L109</f>
        <v>0</v>
      </c>
      <c r="M85" s="398" t="str">
        <f>Inputs!M109</f>
        <v/>
      </c>
      <c r="N85" s="248"/>
      <c r="O85" s="399"/>
      <c r="P85" s="393" t="e">
        <f>Inputs!O109</f>
        <v>#REF!</v>
      </c>
      <c r="Q85" s="393" t="e">
        <f>Inputs!P109</f>
        <v>#REF!</v>
      </c>
      <c r="R85" s="393" t="e">
        <f>Inputs!Q109</f>
        <v>#REF!</v>
      </c>
      <c r="S85" s="393" t="e">
        <f>Inputs!R109</f>
        <v>#REF!</v>
      </c>
      <c r="T85" s="395" t="str">
        <f>Inputs!S109</f>
        <v>Yes</v>
      </c>
      <c r="U85" s="396">
        <f>Inputs!T109</f>
        <v>0</v>
      </c>
      <c r="V85" s="397">
        <f>Inputs!U109</f>
        <v>0</v>
      </c>
      <c r="W85" s="397">
        <f>Inputs!V109</f>
        <v>0</v>
      </c>
      <c r="X85" s="397">
        <f>Inputs!W109</f>
        <v>0</v>
      </c>
      <c r="Y85" s="398" t="str">
        <f>Inputs!X109</f>
        <v/>
      </c>
      <c r="Z85" s="248"/>
      <c r="AA85" s="399"/>
    </row>
    <row r="86" spans="1:27" ht="21" x14ac:dyDescent="0.25">
      <c r="A86" s="424"/>
      <c r="B86" s="392">
        <v>83</v>
      </c>
      <c r="C86" s="393" t="e">
        <f>Inputs!C110</f>
        <v>#REF!</v>
      </c>
      <c r="D86" s="393" t="e">
        <f>Inputs!D110</f>
        <v>#REF!</v>
      </c>
      <c r="E86" s="394" t="e">
        <f>Inputs!E110</f>
        <v>#REF!</v>
      </c>
      <c r="F86" s="393" t="str">
        <f>Inputs!F110</f>
        <v/>
      </c>
      <c r="G86" s="393" t="str">
        <f>Inputs!G110</f>
        <v/>
      </c>
      <c r="H86" s="395" t="str">
        <f>Inputs!H110</f>
        <v/>
      </c>
      <c r="I86" s="396">
        <f>Inputs!I110</f>
        <v>0</v>
      </c>
      <c r="J86" s="397">
        <f>Inputs!J110</f>
        <v>0</v>
      </c>
      <c r="K86" s="397">
        <f>Inputs!K110</f>
        <v>0</v>
      </c>
      <c r="L86" s="397">
        <f>Inputs!L110</f>
        <v>0</v>
      </c>
      <c r="M86" s="398" t="str">
        <f>Inputs!M110</f>
        <v/>
      </c>
      <c r="N86" s="248"/>
      <c r="O86" s="399"/>
      <c r="P86" s="393" t="e">
        <f>Inputs!O110</f>
        <v>#REF!</v>
      </c>
      <c r="Q86" s="393" t="e">
        <f>Inputs!P110</f>
        <v>#REF!</v>
      </c>
      <c r="R86" s="393" t="e">
        <f>Inputs!Q110</f>
        <v>#REF!</v>
      </c>
      <c r="S86" s="393" t="e">
        <f>Inputs!R110</f>
        <v>#REF!</v>
      </c>
      <c r="T86" s="395" t="str">
        <f>Inputs!S110</f>
        <v>Yes</v>
      </c>
      <c r="U86" s="396">
        <f>Inputs!T110</f>
        <v>0</v>
      </c>
      <c r="V86" s="397">
        <f>Inputs!U110</f>
        <v>0</v>
      </c>
      <c r="W86" s="397">
        <f>Inputs!V110</f>
        <v>0</v>
      </c>
      <c r="X86" s="397">
        <f>Inputs!W110</f>
        <v>0</v>
      </c>
      <c r="Y86" s="398" t="str">
        <f>Inputs!X110</f>
        <v/>
      </c>
      <c r="Z86" s="248"/>
      <c r="AA86" s="399"/>
    </row>
    <row r="87" spans="1:27" ht="21" x14ac:dyDescent="0.25">
      <c r="A87" s="424"/>
      <c r="B87" s="392">
        <v>84</v>
      </c>
      <c r="C87" s="393" t="e">
        <f>Inputs!C111</f>
        <v>#REF!</v>
      </c>
      <c r="D87" s="393" t="e">
        <f>Inputs!D111</f>
        <v>#REF!</v>
      </c>
      <c r="E87" s="394" t="e">
        <f>Inputs!E111</f>
        <v>#REF!</v>
      </c>
      <c r="F87" s="393" t="str">
        <f>Inputs!F111</f>
        <v/>
      </c>
      <c r="G87" s="393" t="str">
        <f>Inputs!G111</f>
        <v/>
      </c>
      <c r="H87" s="395" t="str">
        <f>Inputs!H111</f>
        <v/>
      </c>
      <c r="I87" s="396">
        <f>Inputs!I111</f>
        <v>0</v>
      </c>
      <c r="J87" s="397">
        <f>Inputs!J111</f>
        <v>0</v>
      </c>
      <c r="K87" s="397">
        <f>Inputs!K111</f>
        <v>0</v>
      </c>
      <c r="L87" s="397">
        <f>Inputs!L111</f>
        <v>0</v>
      </c>
      <c r="M87" s="398" t="str">
        <f>Inputs!M111</f>
        <v/>
      </c>
      <c r="N87" s="248"/>
      <c r="O87" s="399"/>
      <c r="P87" s="393" t="e">
        <f>Inputs!O111</f>
        <v>#REF!</v>
      </c>
      <c r="Q87" s="393" t="e">
        <f>Inputs!P111</f>
        <v>#REF!</v>
      </c>
      <c r="R87" s="393" t="e">
        <f>Inputs!Q111</f>
        <v>#REF!</v>
      </c>
      <c r="S87" s="393" t="e">
        <f>Inputs!R111</f>
        <v>#REF!</v>
      </c>
      <c r="T87" s="395" t="str">
        <f>Inputs!S111</f>
        <v>Yes</v>
      </c>
      <c r="U87" s="396">
        <f>Inputs!T111</f>
        <v>0</v>
      </c>
      <c r="V87" s="397">
        <f>Inputs!U111</f>
        <v>0</v>
      </c>
      <c r="W87" s="397">
        <f>Inputs!V111</f>
        <v>0</v>
      </c>
      <c r="X87" s="397">
        <f>Inputs!W111</f>
        <v>0</v>
      </c>
      <c r="Y87" s="398" t="str">
        <f>Inputs!X111</f>
        <v/>
      </c>
      <c r="Z87" s="248"/>
      <c r="AA87" s="399"/>
    </row>
    <row r="88" spans="1:27" ht="21" x14ac:dyDescent="0.25">
      <c r="A88" s="424"/>
      <c r="B88" s="392">
        <v>85</v>
      </c>
      <c r="C88" s="393" t="e">
        <f>Inputs!C112</f>
        <v>#REF!</v>
      </c>
      <c r="D88" s="393" t="e">
        <f>Inputs!D112</f>
        <v>#REF!</v>
      </c>
      <c r="E88" s="394" t="e">
        <f>Inputs!E112</f>
        <v>#REF!</v>
      </c>
      <c r="F88" s="393" t="str">
        <f>Inputs!F112</f>
        <v/>
      </c>
      <c r="G88" s="393" t="str">
        <f>Inputs!G112</f>
        <v/>
      </c>
      <c r="H88" s="395" t="str">
        <f>Inputs!H112</f>
        <v/>
      </c>
      <c r="I88" s="396">
        <f>Inputs!I112</f>
        <v>0</v>
      </c>
      <c r="J88" s="397">
        <f>Inputs!J112</f>
        <v>0</v>
      </c>
      <c r="K88" s="397">
        <f>Inputs!K112</f>
        <v>0</v>
      </c>
      <c r="L88" s="397">
        <f>Inputs!L112</f>
        <v>0</v>
      </c>
      <c r="M88" s="398" t="str">
        <f>Inputs!M112</f>
        <v/>
      </c>
      <c r="N88" s="248"/>
      <c r="O88" s="399"/>
      <c r="P88" s="393" t="e">
        <f>Inputs!O112</f>
        <v>#REF!</v>
      </c>
      <c r="Q88" s="393" t="e">
        <f>Inputs!P112</f>
        <v>#REF!</v>
      </c>
      <c r="R88" s="393" t="e">
        <f>Inputs!Q112</f>
        <v>#REF!</v>
      </c>
      <c r="S88" s="393" t="e">
        <f>Inputs!R112</f>
        <v>#REF!</v>
      </c>
      <c r="T88" s="395" t="str">
        <f>Inputs!S112</f>
        <v>Yes</v>
      </c>
      <c r="U88" s="396">
        <f>Inputs!T112</f>
        <v>0</v>
      </c>
      <c r="V88" s="397">
        <f>Inputs!U112</f>
        <v>0</v>
      </c>
      <c r="W88" s="397">
        <f>Inputs!V112</f>
        <v>0</v>
      </c>
      <c r="X88" s="397">
        <f>Inputs!W112</f>
        <v>0</v>
      </c>
      <c r="Y88" s="398" t="str">
        <f>Inputs!X112</f>
        <v/>
      </c>
      <c r="Z88" s="248"/>
      <c r="AA88" s="399"/>
    </row>
    <row r="89" spans="1:27" ht="21" x14ac:dyDescent="0.25">
      <c r="A89" s="424"/>
      <c r="B89" s="392">
        <v>86</v>
      </c>
      <c r="C89" s="393" t="e">
        <f>Inputs!C113</f>
        <v>#REF!</v>
      </c>
      <c r="D89" s="393" t="e">
        <f>Inputs!D113</f>
        <v>#REF!</v>
      </c>
      <c r="E89" s="394" t="e">
        <f>Inputs!E113</f>
        <v>#REF!</v>
      </c>
      <c r="F89" s="393" t="str">
        <f>Inputs!F113</f>
        <v/>
      </c>
      <c r="G89" s="393" t="str">
        <f>Inputs!G113</f>
        <v/>
      </c>
      <c r="H89" s="395" t="str">
        <f>Inputs!H113</f>
        <v/>
      </c>
      <c r="I89" s="396">
        <f>Inputs!I113</f>
        <v>0</v>
      </c>
      <c r="J89" s="397">
        <f>Inputs!J113</f>
        <v>0</v>
      </c>
      <c r="K89" s="397">
        <f>Inputs!K113</f>
        <v>0</v>
      </c>
      <c r="L89" s="397">
        <f>Inputs!L113</f>
        <v>0</v>
      </c>
      <c r="M89" s="398" t="str">
        <f>Inputs!M113</f>
        <v/>
      </c>
      <c r="N89" s="248"/>
      <c r="O89" s="399"/>
      <c r="P89" s="393" t="e">
        <f>Inputs!O113</f>
        <v>#REF!</v>
      </c>
      <c r="Q89" s="393" t="e">
        <f>Inputs!P113</f>
        <v>#REF!</v>
      </c>
      <c r="R89" s="393" t="e">
        <f>Inputs!Q113</f>
        <v>#REF!</v>
      </c>
      <c r="S89" s="393" t="e">
        <f>Inputs!R113</f>
        <v>#REF!</v>
      </c>
      <c r="T89" s="395" t="str">
        <f>Inputs!S113</f>
        <v>Yes</v>
      </c>
      <c r="U89" s="396">
        <f>Inputs!T113</f>
        <v>0</v>
      </c>
      <c r="V89" s="397">
        <f>Inputs!U113</f>
        <v>0</v>
      </c>
      <c r="W89" s="397">
        <f>Inputs!V113</f>
        <v>0</v>
      </c>
      <c r="X89" s="397">
        <f>Inputs!W113</f>
        <v>0</v>
      </c>
      <c r="Y89" s="398" t="str">
        <f>Inputs!X113</f>
        <v/>
      </c>
      <c r="Z89" s="248"/>
      <c r="AA89" s="399"/>
    </row>
    <row r="90" spans="1:27" ht="21" x14ac:dyDescent="0.25">
      <c r="A90" s="424"/>
      <c r="B90" s="392">
        <v>87</v>
      </c>
      <c r="C90" s="393" t="e">
        <f>Inputs!C114</f>
        <v>#REF!</v>
      </c>
      <c r="D90" s="393" t="e">
        <f>Inputs!D114</f>
        <v>#REF!</v>
      </c>
      <c r="E90" s="394" t="e">
        <f>Inputs!E114</f>
        <v>#REF!</v>
      </c>
      <c r="F90" s="393" t="str">
        <f>Inputs!F114</f>
        <v/>
      </c>
      <c r="G90" s="393" t="str">
        <f>Inputs!G114</f>
        <v/>
      </c>
      <c r="H90" s="395" t="str">
        <f>Inputs!H114</f>
        <v/>
      </c>
      <c r="I90" s="396">
        <f>Inputs!I114</f>
        <v>0</v>
      </c>
      <c r="J90" s="397">
        <f>Inputs!J114</f>
        <v>0</v>
      </c>
      <c r="K90" s="397">
        <f>Inputs!K114</f>
        <v>0</v>
      </c>
      <c r="L90" s="397">
        <f>Inputs!L114</f>
        <v>0</v>
      </c>
      <c r="M90" s="398" t="str">
        <f>Inputs!M114</f>
        <v/>
      </c>
      <c r="N90" s="248"/>
      <c r="O90" s="399"/>
      <c r="P90" s="393" t="e">
        <f>Inputs!O114</f>
        <v>#REF!</v>
      </c>
      <c r="Q90" s="393" t="e">
        <f>Inputs!P114</f>
        <v>#REF!</v>
      </c>
      <c r="R90" s="393" t="e">
        <f>Inputs!Q114</f>
        <v>#REF!</v>
      </c>
      <c r="S90" s="393" t="e">
        <f>Inputs!R114</f>
        <v>#REF!</v>
      </c>
      <c r="T90" s="395" t="str">
        <f>Inputs!S114</f>
        <v>Yes</v>
      </c>
      <c r="U90" s="396">
        <f>Inputs!T114</f>
        <v>0</v>
      </c>
      <c r="V90" s="397">
        <f>Inputs!U114</f>
        <v>0</v>
      </c>
      <c r="W90" s="397">
        <f>Inputs!V114</f>
        <v>0</v>
      </c>
      <c r="X90" s="397">
        <f>Inputs!W114</f>
        <v>0</v>
      </c>
      <c r="Y90" s="398" t="str">
        <f>Inputs!X114</f>
        <v/>
      </c>
      <c r="Z90" s="248"/>
      <c r="AA90" s="399"/>
    </row>
    <row r="91" spans="1:27" ht="21" x14ac:dyDescent="0.25">
      <c r="A91" s="424"/>
      <c r="B91" s="392">
        <v>88</v>
      </c>
      <c r="C91" s="393" t="e">
        <f>Inputs!C115</f>
        <v>#REF!</v>
      </c>
      <c r="D91" s="393" t="e">
        <f>Inputs!D115</f>
        <v>#REF!</v>
      </c>
      <c r="E91" s="394" t="e">
        <f>Inputs!E115</f>
        <v>#REF!</v>
      </c>
      <c r="F91" s="393" t="str">
        <f>Inputs!F115</f>
        <v/>
      </c>
      <c r="G91" s="393" t="str">
        <f>Inputs!G115</f>
        <v/>
      </c>
      <c r="H91" s="395" t="str">
        <f>Inputs!H115</f>
        <v/>
      </c>
      <c r="I91" s="396">
        <f>Inputs!I115</f>
        <v>0</v>
      </c>
      <c r="J91" s="397">
        <f>Inputs!J115</f>
        <v>0</v>
      </c>
      <c r="K91" s="397">
        <f>Inputs!K115</f>
        <v>0</v>
      </c>
      <c r="L91" s="397">
        <f>Inputs!L115</f>
        <v>0</v>
      </c>
      <c r="M91" s="398" t="str">
        <f>Inputs!M115</f>
        <v/>
      </c>
      <c r="N91" s="248"/>
      <c r="O91" s="399"/>
      <c r="P91" s="393" t="e">
        <f>Inputs!O115</f>
        <v>#REF!</v>
      </c>
      <c r="Q91" s="393" t="e">
        <f>Inputs!P115</f>
        <v>#REF!</v>
      </c>
      <c r="R91" s="393" t="e">
        <f>Inputs!Q115</f>
        <v>#REF!</v>
      </c>
      <c r="S91" s="393" t="e">
        <f>Inputs!R115</f>
        <v>#REF!</v>
      </c>
      <c r="T91" s="395" t="str">
        <f>Inputs!S115</f>
        <v>Yes</v>
      </c>
      <c r="U91" s="396">
        <f>Inputs!T115</f>
        <v>0</v>
      </c>
      <c r="V91" s="397">
        <f>Inputs!U115</f>
        <v>0</v>
      </c>
      <c r="W91" s="397">
        <f>Inputs!V115</f>
        <v>0</v>
      </c>
      <c r="X91" s="397">
        <f>Inputs!W115</f>
        <v>0</v>
      </c>
      <c r="Y91" s="398" t="str">
        <f>Inputs!X115</f>
        <v/>
      </c>
      <c r="Z91" s="248"/>
      <c r="AA91" s="399"/>
    </row>
    <row r="92" spans="1:27" ht="21" x14ac:dyDescent="0.25">
      <c r="A92" s="424"/>
      <c r="B92" s="392">
        <v>89</v>
      </c>
      <c r="C92" s="393" t="e">
        <f>Inputs!C116</f>
        <v>#REF!</v>
      </c>
      <c r="D92" s="393" t="e">
        <f>Inputs!D116</f>
        <v>#REF!</v>
      </c>
      <c r="E92" s="394" t="e">
        <f>Inputs!E116</f>
        <v>#REF!</v>
      </c>
      <c r="F92" s="393" t="str">
        <f>Inputs!F116</f>
        <v/>
      </c>
      <c r="G92" s="393" t="str">
        <f>Inputs!G116</f>
        <v/>
      </c>
      <c r="H92" s="395" t="str">
        <f>Inputs!H116</f>
        <v/>
      </c>
      <c r="I92" s="396">
        <f>Inputs!I116</f>
        <v>0</v>
      </c>
      <c r="J92" s="397">
        <f>Inputs!J116</f>
        <v>0</v>
      </c>
      <c r="K92" s="397">
        <f>Inputs!K116</f>
        <v>0</v>
      </c>
      <c r="L92" s="397">
        <f>Inputs!L116</f>
        <v>0</v>
      </c>
      <c r="M92" s="398" t="str">
        <f>Inputs!M116</f>
        <v/>
      </c>
      <c r="N92" s="248"/>
      <c r="O92" s="399"/>
      <c r="P92" s="393" t="e">
        <f>Inputs!O116</f>
        <v>#REF!</v>
      </c>
      <c r="Q92" s="393" t="e">
        <f>Inputs!P116</f>
        <v>#REF!</v>
      </c>
      <c r="R92" s="393" t="e">
        <f>Inputs!Q116</f>
        <v>#REF!</v>
      </c>
      <c r="S92" s="393" t="e">
        <f>Inputs!R116</f>
        <v>#REF!</v>
      </c>
      <c r="T92" s="395" t="str">
        <f>Inputs!S116</f>
        <v>Yes</v>
      </c>
      <c r="U92" s="396">
        <f>Inputs!T116</f>
        <v>0</v>
      </c>
      <c r="V92" s="397">
        <f>Inputs!U116</f>
        <v>0</v>
      </c>
      <c r="W92" s="397">
        <f>Inputs!V116</f>
        <v>0</v>
      </c>
      <c r="X92" s="397">
        <f>Inputs!W116</f>
        <v>0</v>
      </c>
      <c r="Y92" s="398" t="str">
        <f>Inputs!X116</f>
        <v/>
      </c>
      <c r="Z92" s="248"/>
      <c r="AA92" s="399"/>
    </row>
    <row r="93" spans="1:27" ht="21" x14ac:dyDescent="0.25">
      <c r="A93" s="424"/>
      <c r="B93" s="392">
        <v>90</v>
      </c>
      <c r="C93" s="393" t="e">
        <f>Inputs!C117</f>
        <v>#REF!</v>
      </c>
      <c r="D93" s="393" t="e">
        <f>Inputs!D117</f>
        <v>#REF!</v>
      </c>
      <c r="E93" s="394" t="e">
        <f>Inputs!E117</f>
        <v>#REF!</v>
      </c>
      <c r="F93" s="393" t="str">
        <f>Inputs!F117</f>
        <v/>
      </c>
      <c r="G93" s="393" t="str">
        <f>Inputs!G117</f>
        <v/>
      </c>
      <c r="H93" s="395" t="str">
        <f>Inputs!H117</f>
        <v/>
      </c>
      <c r="I93" s="396">
        <f>Inputs!I117</f>
        <v>0</v>
      </c>
      <c r="J93" s="397">
        <f>Inputs!J117</f>
        <v>0</v>
      </c>
      <c r="K93" s="397">
        <f>Inputs!K117</f>
        <v>0</v>
      </c>
      <c r="L93" s="397">
        <f>Inputs!L117</f>
        <v>0</v>
      </c>
      <c r="M93" s="398" t="str">
        <f>Inputs!M117</f>
        <v/>
      </c>
      <c r="N93" s="248"/>
      <c r="O93" s="399"/>
      <c r="P93" s="393" t="e">
        <f>Inputs!O117</f>
        <v>#REF!</v>
      </c>
      <c r="Q93" s="393" t="e">
        <f>Inputs!P117</f>
        <v>#REF!</v>
      </c>
      <c r="R93" s="393" t="e">
        <f>Inputs!Q117</f>
        <v>#REF!</v>
      </c>
      <c r="S93" s="393" t="e">
        <f>Inputs!R117</f>
        <v>#REF!</v>
      </c>
      <c r="T93" s="395" t="str">
        <f>Inputs!S117</f>
        <v>Yes</v>
      </c>
      <c r="U93" s="396">
        <f>Inputs!T117</f>
        <v>0</v>
      </c>
      <c r="V93" s="397">
        <f>Inputs!U117</f>
        <v>0</v>
      </c>
      <c r="W93" s="397">
        <f>Inputs!V117</f>
        <v>0</v>
      </c>
      <c r="X93" s="397">
        <f>Inputs!W117</f>
        <v>0</v>
      </c>
      <c r="Y93" s="398" t="str">
        <f>Inputs!X117</f>
        <v/>
      </c>
      <c r="Z93" s="248"/>
      <c r="AA93" s="399"/>
    </row>
    <row r="94" spans="1:27" x14ac:dyDescent="0.25">
      <c r="E94" s="401"/>
      <c r="F94" s="401"/>
    </row>
    <row r="95" spans="1:27" x14ac:dyDescent="0.25">
      <c r="E95" s="401"/>
      <c r="F95" s="401"/>
    </row>
    <row r="96" spans="1:27" x14ac:dyDescent="0.25">
      <c r="E96" s="401"/>
      <c r="F96" s="401"/>
    </row>
    <row r="97" spans="5:6" x14ac:dyDescent="0.25">
      <c r="E97" s="401"/>
      <c r="F97" s="401"/>
    </row>
    <row r="98" spans="5:6" x14ac:dyDescent="0.25">
      <c r="E98" s="401"/>
      <c r="F98" s="401"/>
    </row>
  </sheetData>
  <sheetProtection algorithmName="SHA-512" hashValue="2X1rawF444k6ERah7PQwLyD1qWDmJJXUhJSAJ9DSPFc1OUc5EFzs8ugOMo7OJmGn1uZHR4U0iYsmraFr9uP65w==" saltValue="sEUdrFCGs/p3q7k+YUsRDQ==" spinCount="100000" sheet="1" objects="1" scenarios="1"/>
  <protectedRanges>
    <protectedRange sqref="V2:X2" name="Range1"/>
  </protectedRanges>
  <customSheetViews>
    <customSheetView guid="{BDC8AE3F-6C52-4013-8B34-4743A4E33792}" hiddenColumns="1" state="hidden">
      <pageMargins left="0.7" right="0.7" top="0.75" bottom="0.75" header="0.3" footer="0.3"/>
      <pageSetup orientation="portrait" r:id="rId1"/>
    </customSheetView>
    <customSheetView guid="{DFDD0A5F-1CD5-4B59-83C1-73FEE1AC7815}" hiddenColumns="1" state="hidden">
      <pageMargins left="0.7" right="0.7" top="0.75" bottom="0.75" header="0.3" footer="0.3"/>
      <pageSetup orientation="portrait" r:id="rId2"/>
    </customSheetView>
  </customSheetViews>
  <mergeCells count="2">
    <mergeCell ref="F2:M2"/>
    <mergeCell ref="P2:Y2"/>
  </mergeCells>
  <conditionalFormatting sqref="H4:I93">
    <cfRule type="cellIs" dxfId="28" priority="26" operator="equal">
      <formula>"Yes"</formula>
    </cfRule>
  </conditionalFormatting>
  <conditionalFormatting sqref="M4:M93">
    <cfRule type="containsText" dxfId="27" priority="27" operator="containsText" text="5">
      <formula>NOT(ISERROR(SEARCH("5",M4)))</formula>
    </cfRule>
  </conditionalFormatting>
  <conditionalFormatting sqref="T4:U93">
    <cfRule type="cellIs" dxfId="24" priority="24" operator="equal">
      <formula>"Yes"</formula>
    </cfRule>
  </conditionalFormatting>
  <conditionalFormatting sqref="Y4:Y93">
    <cfRule type="containsText" dxfId="23" priority="25" operator="containsText" text="5">
      <formula>NOT(ISERROR(SEARCH("5",Y4)))</formula>
    </cfRule>
  </conditionalFormatting>
  <dataValidations count="1">
    <dataValidation type="list" allowBlank="1" showInputMessage="1" showErrorMessage="1" sqref="N4:N93 Z10 Z5 Z7 Z28:Z29 Z51:Z52 Z66:Z67" xr:uid="{00000000-0002-0000-1800-000000000000}">
      <formula1>$AD$5:$AD$6</formula1>
    </dataValidation>
  </dataValidations>
  <pageMargins left="0.7" right="0.7" top="0.75" bottom="0.75" header="0.3" footer="0.3"/>
  <pageSetup orientation="portrait" r:id="rId3"/>
  <drawing r:id="rId4"/>
  <extLst>
    <ext xmlns:x14="http://schemas.microsoft.com/office/spreadsheetml/2009/9/main" uri="{78C0D931-6437-407d-A8EE-F0AAD7539E65}">
      <x14:conditionalFormattings>
        <x14:conditionalFormatting xmlns:xm="http://schemas.microsoft.com/office/excel/2006/main">
          <x14:cfRule type="containsText" priority="18" operator="containsText" id="{4BFE5DED-68DA-43E9-B447-FE1405E66505}">
            <xm:f>NOT(ISERROR(SEARCH($V$111,N4)))</xm:f>
            <xm:f>$V$111</xm:f>
            <x14:dxf>
              <fill>
                <patternFill>
                  <bgColor theme="9"/>
                </patternFill>
              </fill>
            </x14:dxf>
          </x14:cfRule>
          <xm:sqref>N4:N93</xm:sqref>
        </x14:conditionalFormatting>
        <x14:conditionalFormatting xmlns:xm="http://schemas.microsoft.com/office/excel/2006/main">
          <x14:cfRule type="containsText" priority="17" operator="containsText" id="{A2B2B2E8-E278-466D-B6B8-A5681F11F7F6}">
            <xm:f>NOT(ISERROR(SEARCH(Framework!$C$31,O4)))</xm:f>
            <xm:f>Framework!$C$31</xm:f>
            <x14:dxf>
              <font>
                <color theme="0"/>
              </font>
              <fill>
                <patternFill>
                  <bgColor rgb="FFC00000"/>
                </patternFill>
              </fill>
            </x14:dxf>
          </x14:cfRule>
          <xm:sqref>O4:O93</xm:sqref>
        </x14:conditionalFormatting>
        <x14:conditionalFormatting xmlns:xm="http://schemas.microsoft.com/office/excel/2006/main">
          <x14:cfRule type="containsText" priority="2" operator="containsText" id="{B8202057-6185-4CBA-B87E-31789210D82C}">
            <xm:f>NOT(ISERROR(SEARCH($V$111,Z4)))</xm:f>
            <xm:f>$V$111</xm:f>
            <x14:dxf>
              <fill>
                <patternFill>
                  <bgColor theme="9"/>
                </patternFill>
              </fill>
            </x14:dxf>
          </x14:cfRule>
          <xm:sqref>Z4:Z93</xm:sqref>
        </x14:conditionalFormatting>
        <x14:conditionalFormatting xmlns:xm="http://schemas.microsoft.com/office/excel/2006/main">
          <x14:cfRule type="containsText" priority="1" operator="containsText" id="{36F1C102-E887-405C-AC57-CCBD22EAB6ED}">
            <xm:f>NOT(ISERROR(SEARCH(Framework!$C$31,AA4)))</xm:f>
            <xm:f>Framework!$C$31</xm:f>
            <x14:dxf>
              <font>
                <color theme="0"/>
              </font>
              <fill>
                <patternFill>
                  <bgColor rgb="FFC00000"/>
                </patternFill>
              </fill>
            </x14:dxf>
          </x14:cfRule>
          <xm:sqref>AA4:AA93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800-000001000000}">
          <x14:formula1>
            <xm:f>Framework!$C$21:$C$31</xm:f>
          </x14:formula1>
          <xm:sqref>AA8:AA9 AA4 AA6 AA11:AA27 AA30:AA50 AA53:AA65 AA68:AA93</xm:sqref>
        </x14:dataValidation>
        <x14:dataValidation type="list" allowBlank="1" showInputMessage="1" showErrorMessage="1" xr:uid="{00000000-0002-0000-1800-000002000000}">
          <x14:formula1>
            <xm:f>Framework!$C$20:$C$30</xm:f>
          </x14:formula1>
          <xm:sqref>O4:O93 AA10 AA5 AA7 AA28:AA29 AA51:AA52 AA66:AA67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theme="9"/>
  </sheetPr>
  <dimension ref="A1:M96"/>
  <sheetViews>
    <sheetView workbookViewId="0"/>
  </sheetViews>
  <sheetFormatPr defaultColWidth="9" defaultRowHeight="15" x14ac:dyDescent="0.25"/>
  <cols>
    <col min="1" max="1" width="11" customWidth="1"/>
    <col min="2" max="2" width="7.5703125" customWidth="1"/>
    <col min="3" max="3" width="18.42578125" customWidth="1"/>
    <col min="4" max="4" width="63" customWidth="1"/>
    <col min="5" max="5" width="46.42578125" customWidth="1"/>
  </cols>
  <sheetData>
    <row r="1" spans="1:13" s="320" customFormat="1" ht="75" customHeight="1" x14ac:dyDescent="0.25">
      <c r="B1" s="324" t="s">
        <v>425</v>
      </c>
      <c r="D1" s="321"/>
      <c r="E1" s="321"/>
      <c r="F1" s="321"/>
      <c r="G1" s="321"/>
      <c r="H1" s="321"/>
      <c r="I1" s="321"/>
      <c r="J1" s="321"/>
      <c r="K1" s="321"/>
      <c r="L1" s="321"/>
    </row>
    <row r="2" spans="1:13" s="126" customFormat="1" ht="9" customHeight="1" x14ac:dyDescent="0.25"/>
    <row r="3" spans="1:13" s="188" customFormat="1" ht="24.75" customHeight="1" x14ac:dyDescent="0.25">
      <c r="A3" s="229"/>
      <c r="B3" s="425"/>
      <c r="C3" s="425"/>
      <c r="D3" s="425"/>
      <c r="E3" s="425"/>
      <c r="F3" s="229"/>
    </row>
    <row r="4" spans="1:13" s="188" customFormat="1" ht="128.25" customHeight="1" x14ac:dyDescent="0.25">
      <c r="A4" s="229"/>
      <c r="B4" s="425" t="s">
        <v>173</v>
      </c>
      <c r="C4" s="425" t="s">
        <v>175</v>
      </c>
      <c r="D4" s="425" t="s">
        <v>424</v>
      </c>
      <c r="E4" s="425" t="s">
        <v>417</v>
      </c>
      <c r="F4" s="126"/>
      <c r="G4"/>
      <c r="J4" s="598"/>
      <c r="K4" s="598"/>
      <c r="L4" s="598"/>
      <c r="M4" s="598"/>
    </row>
    <row r="5" spans="1:13" ht="20.25" x14ac:dyDescent="0.25">
      <c r="A5" s="231"/>
      <c r="B5" s="426">
        <v>1</v>
      </c>
      <c r="C5" s="427"/>
      <c r="D5" s="400"/>
      <c r="E5" s="399"/>
      <c r="F5" s="126"/>
      <c r="J5" s="182" t="s">
        <v>181</v>
      </c>
      <c r="K5" s="182"/>
      <c r="L5" s="182"/>
      <c r="M5" s="182"/>
    </row>
    <row r="6" spans="1:13" ht="20.25" x14ac:dyDescent="0.25">
      <c r="A6" s="231"/>
      <c r="B6" s="428">
        <v>2</v>
      </c>
      <c r="C6" s="427"/>
      <c r="D6" s="400"/>
      <c r="E6" s="399"/>
      <c r="F6" s="126"/>
      <c r="J6" s="182" t="s">
        <v>182</v>
      </c>
      <c r="K6" s="182"/>
      <c r="L6" s="182"/>
      <c r="M6" s="182"/>
    </row>
    <row r="7" spans="1:13" ht="20.25" x14ac:dyDescent="0.25">
      <c r="A7" s="231"/>
      <c r="B7" s="428">
        <v>3</v>
      </c>
      <c r="C7" s="427"/>
      <c r="D7" s="400"/>
      <c r="E7" s="399"/>
      <c r="F7" s="126"/>
      <c r="J7" s="182" t="s">
        <v>185</v>
      </c>
      <c r="K7" s="182"/>
      <c r="L7" s="182"/>
      <c r="M7" s="182"/>
    </row>
    <row r="8" spans="1:13" ht="20.25" x14ac:dyDescent="0.25">
      <c r="A8" s="231"/>
      <c r="B8" s="428">
        <v>4</v>
      </c>
      <c r="C8" s="427"/>
      <c r="D8" s="400"/>
      <c r="E8" s="399"/>
      <c r="F8" s="126"/>
      <c r="J8" s="182" t="s">
        <v>183</v>
      </c>
      <c r="K8" s="182"/>
      <c r="L8" s="182"/>
      <c r="M8" s="182"/>
    </row>
    <row r="9" spans="1:13" ht="20.25" x14ac:dyDescent="0.25">
      <c r="A9" s="231"/>
      <c r="B9" s="428">
        <v>5</v>
      </c>
      <c r="C9" s="427"/>
      <c r="D9" s="400"/>
      <c r="E9" s="399"/>
      <c r="F9" s="126"/>
      <c r="J9" s="182" t="s">
        <v>184</v>
      </c>
      <c r="K9" s="182"/>
      <c r="L9" s="182"/>
      <c r="M9" s="182"/>
    </row>
    <row r="10" spans="1:13" ht="20.25" x14ac:dyDescent="0.25">
      <c r="A10" s="231"/>
      <c r="B10" s="428">
        <v>6</v>
      </c>
      <c r="C10" s="427"/>
      <c r="D10" s="400"/>
      <c r="E10" s="399"/>
      <c r="F10" s="126"/>
      <c r="J10" s="182"/>
      <c r="K10" s="182"/>
      <c r="L10" s="182"/>
      <c r="M10" s="182"/>
    </row>
    <row r="11" spans="1:13" ht="20.25" x14ac:dyDescent="0.25">
      <c r="A11" s="231"/>
      <c r="B11" s="428">
        <v>7</v>
      </c>
      <c r="C11" s="427"/>
      <c r="D11" s="400"/>
      <c r="E11" s="399"/>
      <c r="F11" s="126"/>
      <c r="J11" s="182"/>
      <c r="K11" s="182"/>
      <c r="L11" s="182"/>
      <c r="M11" s="182"/>
    </row>
    <row r="12" spans="1:13" ht="20.25" x14ac:dyDescent="0.25">
      <c r="A12" s="231"/>
      <c r="B12" s="428">
        <v>8</v>
      </c>
      <c r="C12" s="427"/>
      <c r="D12" s="400"/>
      <c r="E12" s="399"/>
      <c r="F12" s="126"/>
      <c r="J12" s="182"/>
      <c r="K12" s="182"/>
      <c r="L12" s="182"/>
      <c r="M12" s="182"/>
    </row>
    <row r="13" spans="1:13" ht="20.25" x14ac:dyDescent="0.25">
      <c r="A13" s="231"/>
      <c r="B13" s="428">
        <v>9</v>
      </c>
      <c r="C13" s="427"/>
      <c r="D13" s="400"/>
      <c r="E13" s="399"/>
      <c r="F13" s="126"/>
      <c r="J13" s="182"/>
      <c r="K13" s="182"/>
      <c r="L13" s="182"/>
      <c r="M13" s="182"/>
    </row>
    <row r="14" spans="1:13" ht="20.25" x14ac:dyDescent="0.25">
      <c r="A14" s="231"/>
      <c r="B14" s="428">
        <v>10</v>
      </c>
      <c r="C14" s="427"/>
      <c r="D14" s="400"/>
      <c r="E14" s="399"/>
      <c r="F14" s="126"/>
      <c r="J14" s="182"/>
      <c r="K14" s="182"/>
      <c r="L14" s="182"/>
      <c r="M14" s="182"/>
    </row>
    <row r="15" spans="1:13" ht="20.25" x14ac:dyDescent="0.25">
      <c r="A15" s="231"/>
      <c r="B15" s="428">
        <v>11</v>
      </c>
      <c r="C15" s="427"/>
      <c r="D15" s="400"/>
      <c r="E15" s="399"/>
      <c r="F15" s="126"/>
    </row>
    <row r="16" spans="1:13" ht="20.25" x14ac:dyDescent="0.25">
      <c r="A16" s="231"/>
      <c r="B16" s="428">
        <v>12</v>
      </c>
      <c r="C16" s="427"/>
      <c r="D16" s="400"/>
      <c r="E16" s="399"/>
      <c r="F16" s="126"/>
    </row>
    <row r="17" spans="1:6" ht="20.25" x14ac:dyDescent="0.25">
      <c r="A17" s="231"/>
      <c r="B17" s="428">
        <v>13</v>
      </c>
      <c r="C17" s="427"/>
      <c r="D17" s="400"/>
      <c r="E17" s="399"/>
      <c r="F17" s="126"/>
    </row>
    <row r="18" spans="1:6" ht="20.25" x14ac:dyDescent="0.25">
      <c r="A18" s="231"/>
      <c r="B18" s="428">
        <v>14</v>
      </c>
      <c r="C18" s="427"/>
      <c r="D18" s="400"/>
      <c r="E18" s="399"/>
      <c r="F18" s="126"/>
    </row>
    <row r="19" spans="1:6" ht="25.5" customHeight="1" x14ac:dyDescent="0.25">
      <c r="A19" s="231"/>
      <c r="B19" s="428">
        <v>15</v>
      </c>
      <c r="C19" s="427"/>
      <c r="D19" s="400"/>
      <c r="E19" s="399"/>
      <c r="F19" s="126"/>
    </row>
    <row r="20" spans="1:6" ht="25.5" customHeight="1" x14ac:dyDescent="0.25">
      <c r="A20" s="231"/>
      <c r="B20" s="428">
        <v>16</v>
      </c>
      <c r="C20" s="427"/>
      <c r="D20" s="400"/>
      <c r="E20" s="399"/>
      <c r="F20" s="126"/>
    </row>
    <row r="21" spans="1:6" ht="25.5" customHeight="1" x14ac:dyDescent="0.25">
      <c r="A21" s="231"/>
      <c r="B21" s="428">
        <v>17</v>
      </c>
      <c r="C21" s="427"/>
      <c r="D21" s="400"/>
      <c r="E21" s="399"/>
      <c r="F21" s="126"/>
    </row>
    <row r="22" spans="1:6" ht="25.5" customHeight="1" x14ac:dyDescent="0.25">
      <c r="A22" s="231"/>
      <c r="B22" s="428">
        <v>18</v>
      </c>
      <c r="C22" s="427"/>
      <c r="D22" s="400"/>
      <c r="E22" s="399"/>
      <c r="F22" s="126"/>
    </row>
    <row r="23" spans="1:6" ht="20.25" x14ac:dyDescent="0.25">
      <c r="A23" s="231"/>
      <c r="B23" s="428">
        <v>19</v>
      </c>
      <c r="C23" s="427"/>
      <c r="D23" s="400"/>
      <c r="E23" s="399"/>
      <c r="F23" s="126"/>
    </row>
    <row r="24" spans="1:6" ht="20.25" x14ac:dyDescent="0.25">
      <c r="A24" s="231"/>
      <c r="B24" s="428">
        <v>20</v>
      </c>
      <c r="C24" s="427"/>
      <c r="D24" s="400"/>
      <c r="E24" s="399"/>
      <c r="F24" s="126"/>
    </row>
    <row r="25" spans="1:6" ht="20.25" x14ac:dyDescent="0.25">
      <c r="A25" s="231"/>
      <c r="B25" s="428">
        <v>21</v>
      </c>
      <c r="C25" s="427"/>
      <c r="D25" s="400"/>
      <c r="E25" s="399"/>
      <c r="F25" s="126"/>
    </row>
    <row r="26" spans="1:6" ht="20.25" x14ac:dyDescent="0.25">
      <c r="A26" s="231"/>
      <c r="B26" s="428">
        <v>22</v>
      </c>
      <c r="C26" s="427"/>
      <c r="D26" s="400"/>
      <c r="E26" s="399"/>
      <c r="F26" s="126"/>
    </row>
    <row r="27" spans="1:6" ht="20.25" x14ac:dyDescent="0.25">
      <c r="A27" s="231"/>
      <c r="B27" s="428">
        <v>23</v>
      </c>
      <c r="C27" s="427"/>
      <c r="D27" s="400"/>
      <c r="E27" s="399"/>
      <c r="F27" s="126"/>
    </row>
    <row r="28" spans="1:6" ht="18" customHeight="1" x14ac:dyDescent="0.25">
      <c r="A28" s="231"/>
      <c r="B28" s="428">
        <v>24</v>
      </c>
      <c r="C28" s="427"/>
      <c r="D28" s="400"/>
      <c r="E28" s="399"/>
      <c r="F28" s="126"/>
    </row>
    <row r="29" spans="1:6" ht="20.25" x14ac:dyDescent="0.25">
      <c r="A29" s="231"/>
      <c r="B29" s="428">
        <v>25</v>
      </c>
      <c r="C29" s="427"/>
      <c r="D29" s="400"/>
      <c r="E29" s="399"/>
      <c r="F29" s="126"/>
    </row>
    <row r="30" spans="1:6" ht="20.25" x14ac:dyDescent="0.25">
      <c r="A30" s="231"/>
      <c r="B30" s="428">
        <v>26</v>
      </c>
      <c r="C30" s="427"/>
      <c r="D30" s="400"/>
      <c r="E30" s="399"/>
      <c r="F30" s="126"/>
    </row>
    <row r="31" spans="1:6" ht="20.25" x14ac:dyDescent="0.25">
      <c r="A31" s="231"/>
      <c r="B31" s="428">
        <v>27</v>
      </c>
      <c r="C31" s="427"/>
      <c r="D31" s="400"/>
      <c r="E31" s="399"/>
      <c r="F31" s="126"/>
    </row>
    <row r="32" spans="1:6" ht="20.25" x14ac:dyDescent="0.25">
      <c r="A32" s="231"/>
      <c r="B32" s="428">
        <v>28</v>
      </c>
      <c r="C32" s="427"/>
      <c r="D32" s="400"/>
      <c r="E32" s="399"/>
      <c r="F32" s="126"/>
    </row>
    <row r="33" spans="1:6" ht="20.25" x14ac:dyDescent="0.25">
      <c r="A33" s="231"/>
      <c r="B33" s="428">
        <v>29</v>
      </c>
      <c r="C33" s="427"/>
      <c r="D33" s="400"/>
      <c r="E33" s="399"/>
      <c r="F33" s="126"/>
    </row>
    <row r="34" spans="1:6" ht="20.25" x14ac:dyDescent="0.25">
      <c r="A34" s="231"/>
      <c r="B34" s="428">
        <v>30</v>
      </c>
      <c r="C34" s="427"/>
      <c r="D34" s="400"/>
      <c r="E34" s="399"/>
      <c r="F34" s="126"/>
    </row>
    <row r="35" spans="1:6" ht="20.25" x14ac:dyDescent="0.25">
      <c r="A35" s="231"/>
      <c r="B35" s="428">
        <v>31</v>
      </c>
      <c r="C35" s="427"/>
      <c r="D35" s="400"/>
      <c r="E35" s="399"/>
      <c r="F35" s="126"/>
    </row>
    <row r="36" spans="1:6" ht="20.25" x14ac:dyDescent="0.25">
      <c r="A36" s="231"/>
      <c r="B36" s="428">
        <v>32</v>
      </c>
      <c r="C36" s="427"/>
      <c r="D36" s="400"/>
      <c r="E36" s="399"/>
      <c r="F36" s="126"/>
    </row>
    <row r="37" spans="1:6" ht="20.25" x14ac:dyDescent="0.25">
      <c r="A37" s="231"/>
      <c r="B37" s="428">
        <v>33</v>
      </c>
      <c r="C37" s="427"/>
      <c r="D37" s="400"/>
      <c r="E37" s="399"/>
      <c r="F37" s="126"/>
    </row>
    <row r="38" spans="1:6" ht="20.25" x14ac:dyDescent="0.25">
      <c r="A38" s="231"/>
      <c r="B38" s="428">
        <v>34</v>
      </c>
      <c r="C38" s="427"/>
      <c r="D38" s="400"/>
      <c r="E38" s="399"/>
      <c r="F38" s="126"/>
    </row>
    <row r="39" spans="1:6" ht="20.25" x14ac:dyDescent="0.25">
      <c r="A39" s="231"/>
      <c r="B39" s="428">
        <v>35</v>
      </c>
      <c r="C39" s="427"/>
      <c r="D39" s="400"/>
      <c r="E39" s="399"/>
      <c r="F39" s="126"/>
    </row>
    <row r="40" spans="1:6" ht="20.25" x14ac:dyDescent="0.25">
      <c r="A40" s="231"/>
      <c r="B40" s="428">
        <v>36</v>
      </c>
      <c r="C40" s="427"/>
      <c r="D40" s="400"/>
      <c r="E40" s="399"/>
      <c r="F40" s="126"/>
    </row>
    <row r="41" spans="1:6" ht="20.25" x14ac:dyDescent="0.25">
      <c r="A41" s="231"/>
      <c r="B41" s="428">
        <v>37</v>
      </c>
      <c r="C41" s="427"/>
      <c r="D41" s="400"/>
      <c r="E41" s="399"/>
      <c r="F41" s="126"/>
    </row>
    <row r="42" spans="1:6" ht="20.25" x14ac:dyDescent="0.25">
      <c r="A42" s="231"/>
      <c r="B42" s="428">
        <v>38</v>
      </c>
      <c r="C42" s="427"/>
      <c r="D42" s="400"/>
      <c r="E42" s="399"/>
      <c r="F42" s="126"/>
    </row>
    <row r="43" spans="1:6" ht="20.25" x14ac:dyDescent="0.25">
      <c r="A43" s="231"/>
      <c r="B43" s="428">
        <v>39</v>
      </c>
      <c r="C43" s="427"/>
      <c r="D43" s="400"/>
      <c r="E43" s="399"/>
      <c r="F43" s="126"/>
    </row>
    <row r="44" spans="1:6" ht="20.25" x14ac:dyDescent="0.25">
      <c r="A44" s="231"/>
      <c r="B44" s="428">
        <v>40</v>
      </c>
      <c r="C44" s="427"/>
      <c r="D44" s="400"/>
      <c r="E44" s="399"/>
      <c r="F44" s="126"/>
    </row>
    <row r="45" spans="1:6" ht="51" customHeight="1" x14ac:dyDescent="0.25">
      <c r="A45" s="231"/>
      <c r="B45" s="428">
        <v>41</v>
      </c>
      <c r="C45" s="427"/>
      <c r="D45" s="400"/>
      <c r="E45" s="399"/>
      <c r="F45" s="126"/>
    </row>
    <row r="46" spans="1:6" ht="20.25" x14ac:dyDescent="0.25">
      <c r="A46" s="231"/>
      <c r="B46" s="428">
        <v>42</v>
      </c>
      <c r="C46" s="427"/>
      <c r="D46" s="400"/>
      <c r="E46" s="399"/>
      <c r="F46" s="126"/>
    </row>
    <row r="47" spans="1:6" ht="20.25" x14ac:dyDescent="0.25">
      <c r="A47" s="231"/>
      <c r="B47" s="428">
        <v>43</v>
      </c>
      <c r="C47" s="427"/>
      <c r="D47" s="400"/>
      <c r="E47" s="399"/>
      <c r="F47" s="126"/>
    </row>
    <row r="48" spans="1:6" ht="20.25" x14ac:dyDescent="0.25">
      <c r="A48" s="231"/>
      <c r="B48" s="428">
        <v>44</v>
      </c>
      <c r="C48" s="427"/>
      <c r="D48" s="400"/>
      <c r="E48" s="399"/>
      <c r="F48" s="126"/>
    </row>
    <row r="49" spans="1:6" ht="20.25" x14ac:dyDescent="0.25">
      <c r="A49" s="231"/>
      <c r="B49" s="428">
        <v>45</v>
      </c>
      <c r="C49" s="427"/>
      <c r="D49" s="400"/>
      <c r="E49" s="399"/>
      <c r="F49" s="126"/>
    </row>
    <row r="50" spans="1:6" ht="20.25" x14ac:dyDescent="0.25">
      <c r="A50" s="231"/>
      <c r="B50" s="428">
        <v>46</v>
      </c>
      <c r="C50" s="427"/>
      <c r="D50" s="400"/>
      <c r="E50" s="399"/>
      <c r="F50" s="126"/>
    </row>
    <row r="51" spans="1:6" ht="20.25" x14ac:dyDescent="0.25">
      <c r="A51" s="231"/>
      <c r="B51" s="428">
        <v>47</v>
      </c>
      <c r="C51" s="427"/>
      <c r="D51" s="400"/>
      <c r="E51" s="399"/>
      <c r="F51" s="126"/>
    </row>
    <row r="52" spans="1:6" ht="20.25" x14ac:dyDescent="0.25">
      <c r="A52" s="231"/>
      <c r="B52" s="428">
        <v>48</v>
      </c>
      <c r="C52" s="427"/>
      <c r="D52" s="400"/>
      <c r="E52" s="399"/>
      <c r="F52" s="126"/>
    </row>
    <row r="53" spans="1:6" ht="20.25" x14ac:dyDescent="0.25">
      <c r="A53" s="231"/>
      <c r="B53" s="428">
        <v>49</v>
      </c>
      <c r="C53" s="427"/>
      <c r="D53" s="400"/>
      <c r="E53" s="399"/>
      <c r="F53" s="126"/>
    </row>
    <row r="54" spans="1:6" ht="20.25" x14ac:dyDescent="0.25">
      <c r="A54" s="231"/>
      <c r="B54" s="428">
        <v>50</v>
      </c>
      <c r="C54" s="427"/>
      <c r="D54" s="400"/>
      <c r="E54" s="399"/>
      <c r="F54" s="126"/>
    </row>
    <row r="55" spans="1:6" ht="20.25" x14ac:dyDescent="0.25">
      <c r="A55" s="231"/>
      <c r="B55" s="428">
        <v>51</v>
      </c>
      <c r="C55" s="427"/>
      <c r="D55" s="400"/>
      <c r="E55" s="399"/>
      <c r="F55" s="126"/>
    </row>
    <row r="56" spans="1:6" ht="20.25" x14ac:dyDescent="0.25">
      <c r="A56" s="231"/>
      <c r="B56" s="428">
        <v>52</v>
      </c>
      <c r="C56" s="427"/>
      <c r="D56" s="400"/>
      <c r="E56" s="399"/>
      <c r="F56" s="126"/>
    </row>
    <row r="57" spans="1:6" ht="20.25" x14ac:dyDescent="0.25">
      <c r="A57" s="231"/>
      <c r="B57" s="428">
        <v>53</v>
      </c>
      <c r="C57" s="427"/>
      <c r="D57" s="400"/>
      <c r="E57" s="399"/>
      <c r="F57" s="126"/>
    </row>
    <row r="58" spans="1:6" ht="20.25" x14ac:dyDescent="0.25">
      <c r="A58" s="231"/>
      <c r="B58" s="428">
        <v>54</v>
      </c>
      <c r="C58" s="427"/>
      <c r="D58" s="400"/>
      <c r="E58" s="399"/>
      <c r="F58" s="126"/>
    </row>
    <row r="59" spans="1:6" ht="20.25" x14ac:dyDescent="0.25">
      <c r="A59" s="231"/>
      <c r="B59" s="428">
        <v>55</v>
      </c>
      <c r="C59" s="427"/>
      <c r="D59" s="400"/>
      <c r="E59" s="399"/>
      <c r="F59" s="126"/>
    </row>
    <row r="60" spans="1:6" ht="20.25" x14ac:dyDescent="0.25">
      <c r="A60" s="231"/>
      <c r="B60" s="428">
        <v>56</v>
      </c>
      <c r="C60" s="427"/>
      <c r="D60" s="400"/>
      <c r="E60" s="399"/>
      <c r="F60" s="126"/>
    </row>
    <row r="61" spans="1:6" ht="20.25" x14ac:dyDescent="0.25">
      <c r="A61" s="231"/>
      <c r="B61" s="428">
        <v>57</v>
      </c>
      <c r="C61" s="427"/>
      <c r="D61" s="400"/>
      <c r="E61" s="399"/>
      <c r="F61" s="126"/>
    </row>
    <row r="62" spans="1:6" ht="20.25" x14ac:dyDescent="0.25">
      <c r="A62" s="231"/>
      <c r="B62" s="428">
        <v>58</v>
      </c>
      <c r="C62" s="427"/>
      <c r="D62" s="400"/>
      <c r="E62" s="399"/>
      <c r="F62" s="126"/>
    </row>
    <row r="63" spans="1:6" ht="20.25" x14ac:dyDescent="0.25">
      <c r="A63" s="231"/>
      <c r="B63" s="428">
        <v>59</v>
      </c>
      <c r="C63" s="427"/>
      <c r="D63" s="400"/>
      <c r="E63" s="399"/>
      <c r="F63" s="126"/>
    </row>
    <row r="64" spans="1:6" ht="20.25" x14ac:dyDescent="0.25">
      <c r="A64" s="231"/>
      <c r="B64" s="428">
        <v>60</v>
      </c>
      <c r="C64" s="427"/>
      <c r="D64" s="400"/>
      <c r="E64" s="399"/>
      <c r="F64" s="126"/>
    </row>
    <row r="65" spans="1:6" ht="20.25" x14ac:dyDescent="0.25">
      <c r="A65" s="231"/>
      <c r="B65" s="428">
        <v>61</v>
      </c>
      <c r="C65" s="427"/>
      <c r="D65" s="400"/>
      <c r="E65" s="399"/>
      <c r="F65" s="126"/>
    </row>
    <row r="66" spans="1:6" ht="20.25" x14ac:dyDescent="0.25">
      <c r="A66" s="231"/>
      <c r="B66" s="428">
        <v>62</v>
      </c>
      <c r="C66" s="427"/>
      <c r="D66" s="400"/>
      <c r="E66" s="399"/>
      <c r="F66" s="126"/>
    </row>
    <row r="67" spans="1:6" ht="20.25" x14ac:dyDescent="0.25">
      <c r="A67" s="231"/>
      <c r="B67" s="428">
        <v>63</v>
      </c>
      <c r="C67" s="427"/>
      <c r="D67" s="400"/>
      <c r="E67" s="399"/>
      <c r="F67" s="126"/>
    </row>
    <row r="68" spans="1:6" ht="20.25" x14ac:dyDescent="0.25">
      <c r="A68" s="231"/>
      <c r="B68" s="428">
        <v>64</v>
      </c>
      <c r="C68" s="427"/>
      <c r="D68" s="400"/>
      <c r="E68" s="399"/>
      <c r="F68" s="126"/>
    </row>
    <row r="69" spans="1:6" ht="20.25" x14ac:dyDescent="0.25">
      <c r="A69" s="231"/>
      <c r="B69" s="428">
        <v>65</v>
      </c>
      <c r="C69" s="427"/>
      <c r="D69" s="400"/>
      <c r="E69" s="399"/>
      <c r="F69" s="126"/>
    </row>
    <row r="70" spans="1:6" ht="20.25" x14ac:dyDescent="0.25">
      <c r="A70" s="231"/>
      <c r="B70" s="428">
        <v>66</v>
      </c>
      <c r="C70" s="427"/>
      <c r="D70" s="400"/>
      <c r="E70" s="399"/>
      <c r="F70" s="126"/>
    </row>
    <row r="71" spans="1:6" ht="20.25" x14ac:dyDescent="0.25">
      <c r="A71" s="231"/>
      <c r="B71" s="428">
        <v>67</v>
      </c>
      <c r="C71" s="427"/>
      <c r="D71" s="400"/>
      <c r="E71" s="399"/>
      <c r="F71" s="126"/>
    </row>
    <row r="72" spans="1:6" ht="20.25" x14ac:dyDescent="0.25">
      <c r="A72" s="231"/>
      <c r="B72" s="428">
        <v>68</v>
      </c>
      <c r="C72" s="427"/>
      <c r="D72" s="400"/>
      <c r="E72" s="399"/>
      <c r="F72" s="126"/>
    </row>
    <row r="73" spans="1:6" ht="20.25" x14ac:dyDescent="0.25">
      <c r="A73" s="231"/>
      <c r="B73" s="428">
        <v>69</v>
      </c>
      <c r="C73" s="427"/>
      <c r="D73" s="400"/>
      <c r="E73" s="399"/>
      <c r="F73" s="126"/>
    </row>
    <row r="74" spans="1:6" ht="20.25" x14ac:dyDescent="0.25">
      <c r="A74" s="231"/>
      <c r="B74" s="428">
        <v>70</v>
      </c>
      <c r="C74" s="427"/>
      <c r="D74" s="400"/>
      <c r="E74" s="399"/>
      <c r="F74" s="126"/>
    </row>
    <row r="75" spans="1:6" ht="20.25" x14ac:dyDescent="0.25">
      <c r="A75" s="231"/>
      <c r="B75" s="428">
        <v>71</v>
      </c>
      <c r="C75" s="427"/>
      <c r="D75" s="400"/>
      <c r="E75" s="399"/>
      <c r="F75" s="126"/>
    </row>
    <row r="76" spans="1:6" ht="20.25" x14ac:dyDescent="0.25">
      <c r="A76" s="231"/>
      <c r="B76" s="428">
        <v>72</v>
      </c>
      <c r="C76" s="427"/>
      <c r="D76" s="400"/>
      <c r="E76" s="399"/>
      <c r="F76" s="126"/>
    </row>
    <row r="77" spans="1:6" ht="20.25" x14ac:dyDescent="0.25">
      <c r="A77" s="231"/>
      <c r="B77" s="428">
        <v>73</v>
      </c>
      <c r="C77" s="427"/>
      <c r="D77" s="400"/>
      <c r="E77" s="399"/>
      <c r="F77" s="126"/>
    </row>
    <row r="78" spans="1:6" ht="20.25" x14ac:dyDescent="0.25">
      <c r="A78" s="231"/>
      <c r="B78" s="428">
        <v>74</v>
      </c>
      <c r="C78" s="427"/>
      <c r="D78" s="400"/>
      <c r="E78" s="399"/>
      <c r="F78" s="126"/>
    </row>
    <row r="79" spans="1:6" ht="38.25" customHeight="1" x14ac:dyDescent="0.25">
      <c r="A79" s="231"/>
      <c r="B79" s="428">
        <v>75</v>
      </c>
      <c r="C79" s="427"/>
      <c r="D79" s="400"/>
      <c r="E79" s="399"/>
      <c r="F79" s="126"/>
    </row>
    <row r="80" spans="1:6" ht="38.25" customHeight="1" x14ac:dyDescent="0.25">
      <c r="A80" s="231"/>
      <c r="B80" s="428">
        <v>76</v>
      </c>
      <c r="C80" s="427"/>
      <c r="D80" s="400"/>
      <c r="E80" s="399"/>
      <c r="F80" s="126"/>
    </row>
    <row r="81" spans="1:6" ht="38.25" customHeight="1" x14ac:dyDescent="0.25">
      <c r="A81" s="231"/>
      <c r="B81" s="428">
        <v>77</v>
      </c>
      <c r="C81" s="427"/>
      <c r="D81" s="400"/>
      <c r="E81" s="399"/>
      <c r="F81" s="126"/>
    </row>
    <row r="82" spans="1:6" ht="38.25" customHeight="1" x14ac:dyDescent="0.25">
      <c r="A82" s="231"/>
      <c r="B82" s="428">
        <v>78</v>
      </c>
      <c r="C82" s="427"/>
      <c r="D82" s="400"/>
      <c r="E82" s="399"/>
      <c r="F82" s="126"/>
    </row>
    <row r="83" spans="1:6" ht="20.25" x14ac:dyDescent="0.25">
      <c r="A83" s="231"/>
      <c r="B83" s="428">
        <v>79</v>
      </c>
      <c r="C83" s="427"/>
      <c r="D83" s="400"/>
      <c r="E83" s="399"/>
      <c r="F83" s="126"/>
    </row>
    <row r="84" spans="1:6" ht="20.25" x14ac:dyDescent="0.25">
      <c r="A84" s="231"/>
      <c r="B84" s="428">
        <v>80</v>
      </c>
      <c r="C84" s="427"/>
      <c r="D84" s="400"/>
      <c r="E84" s="399"/>
      <c r="F84" s="126"/>
    </row>
    <row r="85" spans="1:6" ht="20.25" x14ac:dyDescent="0.25">
      <c r="A85" s="231"/>
      <c r="B85" s="428">
        <v>81</v>
      </c>
      <c r="C85" s="427"/>
      <c r="D85" s="400"/>
      <c r="E85" s="399"/>
      <c r="F85" s="126"/>
    </row>
    <row r="86" spans="1:6" ht="20.25" x14ac:dyDescent="0.25">
      <c r="A86" s="231"/>
      <c r="B86" s="428">
        <v>82</v>
      </c>
      <c r="C86" s="427"/>
      <c r="D86" s="400"/>
      <c r="E86" s="399"/>
      <c r="F86" s="126"/>
    </row>
    <row r="87" spans="1:6" ht="20.25" x14ac:dyDescent="0.25">
      <c r="A87" s="231"/>
      <c r="B87" s="428">
        <v>83</v>
      </c>
      <c r="C87" s="427"/>
      <c r="D87" s="400"/>
      <c r="E87" s="399"/>
      <c r="F87" s="126"/>
    </row>
    <row r="88" spans="1:6" ht="20.25" x14ac:dyDescent="0.25">
      <c r="A88" s="231"/>
      <c r="B88" s="428">
        <v>84</v>
      </c>
      <c r="C88" s="427"/>
      <c r="D88" s="400"/>
      <c r="E88" s="399"/>
      <c r="F88" s="126"/>
    </row>
    <row r="89" spans="1:6" ht="20.25" x14ac:dyDescent="0.25">
      <c r="A89" s="231"/>
      <c r="B89" s="428">
        <v>85</v>
      </c>
      <c r="C89" s="427"/>
      <c r="D89" s="400"/>
      <c r="E89" s="399"/>
      <c r="F89" s="126"/>
    </row>
    <row r="90" spans="1:6" ht="20.25" x14ac:dyDescent="0.25">
      <c r="A90" s="231"/>
      <c r="B90" s="428">
        <v>86</v>
      </c>
      <c r="C90" s="427"/>
      <c r="D90" s="400"/>
      <c r="E90" s="399"/>
      <c r="F90" s="126"/>
    </row>
    <row r="91" spans="1:6" ht="20.25" x14ac:dyDescent="0.25">
      <c r="A91" s="231"/>
      <c r="B91" s="428">
        <v>87</v>
      </c>
      <c r="C91" s="427"/>
      <c r="D91" s="400"/>
      <c r="E91" s="399"/>
      <c r="F91" s="126"/>
    </row>
    <row r="92" spans="1:6" ht="20.25" x14ac:dyDescent="0.25">
      <c r="A92" s="231"/>
      <c r="B92" s="428">
        <v>88</v>
      </c>
      <c r="C92" s="427"/>
      <c r="D92" s="400"/>
      <c r="E92" s="399"/>
      <c r="F92" s="126"/>
    </row>
    <row r="93" spans="1:6" ht="20.25" x14ac:dyDescent="0.25">
      <c r="A93" s="231"/>
      <c r="B93" s="428">
        <v>89</v>
      </c>
      <c r="C93" s="427"/>
      <c r="D93" s="400"/>
      <c r="E93" s="399"/>
      <c r="F93" s="126"/>
    </row>
    <row r="94" spans="1:6" ht="20.25" x14ac:dyDescent="0.25">
      <c r="A94" s="231"/>
      <c r="B94" s="428">
        <v>90</v>
      </c>
      <c r="C94" s="427"/>
      <c r="D94" s="400"/>
      <c r="E94" s="399"/>
      <c r="F94" s="126"/>
    </row>
    <row r="95" spans="1:6" x14ac:dyDescent="0.25">
      <c r="A95" s="126"/>
      <c r="B95" s="126"/>
      <c r="C95" s="126"/>
      <c r="D95" s="126"/>
      <c r="E95" s="126"/>
      <c r="F95" s="126"/>
    </row>
    <row r="96" spans="1:6" x14ac:dyDescent="0.25">
      <c r="A96" s="126"/>
      <c r="B96" s="126"/>
      <c r="C96" s="126"/>
      <c r="D96" s="126"/>
      <c r="E96" s="126"/>
      <c r="F96" s="126"/>
    </row>
  </sheetData>
  <sheetProtection algorithmName="SHA-512" hashValue="H37HOaM7Dvto2poalAKGIqQjxi7B31H8UTEWIq0veZuRCJnL9hT3O5MOUyo9kq4osG+Z3j/YGjxzTZFSXaGXyQ==" saltValue="ZVM/d8Pwae1e7FOHNZycxg==" spinCount="100000" sheet="1" objects="1" scenarios="1"/>
  <protectedRanges>
    <protectedRange sqref="D5:D94" name="Range1_2_1"/>
  </protectedRanges>
  <customSheetViews>
    <customSheetView guid="{BDC8AE3F-6C52-4013-8B34-4743A4E33792}" state="hidden">
      <pageMargins left="0.7" right="0.7" top="0.75" bottom="0.75" header="0.3" footer="0.3"/>
      <pageSetup orientation="portrait" r:id="rId1"/>
    </customSheetView>
    <customSheetView guid="{DFDD0A5F-1CD5-4B59-83C1-73FEE1AC7815}" state="hidden">
      <pageMargins left="0.7" right="0.7" top="0.75" bottom="0.75" header="0.3" footer="0.3"/>
      <pageSetup orientation="portrait" r:id="rId2"/>
    </customSheetView>
  </customSheetViews>
  <conditionalFormatting sqref="D112">
    <cfRule type="containsText" dxfId="20" priority="4" operator="containsText" text="UoF">
      <formula>NOT(ISERROR(SEARCH("UoF",D112)))</formula>
    </cfRule>
  </conditionalFormatting>
  <conditionalFormatting sqref="D113">
    <cfRule type="containsText" dxfId="18" priority="3" operator="containsText" text="Essential">
      <formula>NOT(ISERROR(SEARCH("Essential",D113)))</formula>
    </cfRule>
  </conditionalFormatting>
  <dataValidations count="1">
    <dataValidation type="list" allowBlank="1" showInputMessage="1" showErrorMessage="1" sqref="C5:C94" xr:uid="{00000000-0002-0000-1900-000000000000}">
      <formula1>$J$5:$J$9</formula1>
    </dataValidation>
  </dataValidations>
  <pageMargins left="0.7" right="0.7" top="0.75" bottom="0.75" header="0.3" footer="0.3"/>
  <pageSetup orientation="portrait" r:id="rId3"/>
  <drawing r:id="rId4"/>
  <extLst>
    <ext xmlns:x14="http://schemas.microsoft.com/office/spreadsheetml/2009/9/main" uri="{78C0D931-6437-407d-A8EE-F0AAD7539E65}">
      <x14:conditionalFormattings>
        <x14:conditionalFormatting xmlns:xm="http://schemas.microsoft.com/office/excel/2006/main">
          <x14:cfRule type="containsText" priority="5" operator="containsText" id="{2999FE7F-B03A-4B1C-BDE6-C371B1C73E73}">
            <xm:f>NOT(ISERROR(SEARCH(#REF!,D112)))</xm:f>
            <xm:f>#REF!</xm:f>
            <x14:dxf>
              <fill>
                <patternFill>
                  <bgColor theme="9"/>
                </patternFill>
              </fill>
            </x14:dxf>
          </x14:cfRule>
          <xm:sqref>D112</xm:sqref>
        </x14:conditionalFormatting>
        <x14:conditionalFormatting xmlns:xm="http://schemas.microsoft.com/office/excel/2006/main">
          <x14:cfRule type="containsText" priority="1" operator="containsText" id="{83137D82-1B31-49C6-92AF-EB2EB834C1A7}">
            <xm:f>NOT(ISERROR(SEARCH(Framework!$C$31,E5)))</xm:f>
            <xm:f>Framework!$C$31</xm:f>
            <x14:dxf>
              <font>
                <color theme="0"/>
              </font>
              <fill>
                <patternFill>
                  <bgColor rgb="FFC00000"/>
                </patternFill>
              </fill>
            </x14:dxf>
          </x14:cfRule>
          <xm:sqref>E5:E94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1000000}">
          <x14:formula1>
            <xm:f>Framework!$C$20:$C$30</xm:f>
          </x14:formula1>
          <xm:sqref>E5:E94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5">
    <tabColor theme="9"/>
  </sheetPr>
  <dimension ref="A1:AV24"/>
  <sheetViews>
    <sheetView workbookViewId="0"/>
  </sheetViews>
  <sheetFormatPr defaultColWidth="9" defaultRowHeight="15" x14ac:dyDescent="0.25"/>
  <cols>
    <col min="1" max="1" width="0.85546875" customWidth="1"/>
    <col min="2" max="2" width="11.5703125" customWidth="1"/>
    <col min="3" max="3" width="5.5703125" customWidth="1"/>
    <col min="4" max="4" width="58.42578125" customWidth="1"/>
    <col min="5" max="7" width="25" customWidth="1"/>
    <col min="8" max="8" width="62" customWidth="1"/>
    <col min="9" max="9" width="30" customWidth="1"/>
  </cols>
  <sheetData>
    <row r="1" spans="1:48" s="320" customFormat="1" ht="74.849999999999994" customHeight="1" x14ac:dyDescent="0.25">
      <c r="B1" s="324"/>
      <c r="C1" s="324" t="s">
        <v>440</v>
      </c>
      <c r="E1" s="321"/>
      <c r="F1" s="321"/>
      <c r="G1" s="322"/>
      <c r="H1" s="322"/>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row>
    <row r="2" spans="1:48" s="126" customFormat="1" ht="9.75" customHeight="1" x14ac:dyDescent="0.25">
      <c r="A2" s="435"/>
      <c r="B2" s="435"/>
      <c r="C2" s="435"/>
      <c r="D2" s="435"/>
      <c r="E2" s="435"/>
      <c r="F2" s="435"/>
      <c r="G2" s="435"/>
      <c r="H2" s="435"/>
      <c r="I2" s="435"/>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row>
    <row r="3" spans="1:48" x14ac:dyDescent="0.25">
      <c r="A3" s="126"/>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I3" s="429"/>
      <c r="AJ3" s="429"/>
      <c r="AK3" s="429"/>
      <c r="AL3" s="429"/>
      <c r="AM3" s="429"/>
      <c r="AN3" s="429"/>
      <c r="AO3" s="429"/>
      <c r="AP3" s="429"/>
      <c r="AQ3" s="429"/>
      <c r="AR3" s="429"/>
      <c r="AS3" s="429"/>
      <c r="AT3" s="429"/>
      <c r="AU3" s="429"/>
      <c r="AV3" s="429"/>
    </row>
    <row r="4" spans="1:48" ht="39" x14ac:dyDescent="0.25">
      <c r="A4" s="126"/>
      <c r="B4" s="126"/>
      <c r="C4" s="430" t="s">
        <v>173</v>
      </c>
      <c r="D4" s="430" t="s">
        <v>441</v>
      </c>
      <c r="E4" s="430" t="s">
        <v>426</v>
      </c>
      <c r="F4" s="430" t="s">
        <v>427</v>
      </c>
      <c r="G4" s="430" t="s">
        <v>446</v>
      </c>
      <c r="H4" s="430" t="s">
        <v>502</v>
      </c>
      <c r="I4" s="431" t="s">
        <v>428</v>
      </c>
      <c r="J4" s="126"/>
      <c r="K4" s="126"/>
      <c r="L4" s="126"/>
      <c r="M4" s="126"/>
      <c r="N4" s="126"/>
      <c r="O4" s="126"/>
      <c r="P4" s="126"/>
      <c r="Q4" s="126"/>
      <c r="R4" s="432"/>
      <c r="S4" s="432"/>
      <c r="T4" s="432"/>
      <c r="U4" s="432"/>
      <c r="V4" s="432"/>
      <c r="W4" s="432"/>
      <c r="X4" s="432"/>
      <c r="Y4" s="432"/>
      <c r="Z4" s="432"/>
      <c r="AA4" s="432"/>
      <c r="AB4" s="432"/>
      <c r="AC4" s="432"/>
      <c r="AD4" s="432"/>
      <c r="AE4" s="432"/>
      <c r="AF4" s="429"/>
      <c r="AG4" s="429"/>
      <c r="AH4" s="429"/>
      <c r="AI4" s="429"/>
      <c r="AJ4" s="429"/>
      <c r="AK4" s="429"/>
      <c r="AL4" s="429"/>
      <c r="AM4" s="429"/>
      <c r="AN4" s="429"/>
      <c r="AO4" s="429"/>
      <c r="AP4" s="429"/>
      <c r="AQ4" s="429"/>
      <c r="AR4" s="429"/>
      <c r="AS4" s="429"/>
      <c r="AT4" s="429"/>
      <c r="AU4" s="429"/>
      <c r="AV4" s="429"/>
    </row>
    <row r="5" spans="1:48" ht="18" x14ac:dyDescent="0.25">
      <c r="A5" s="126"/>
      <c r="B5" s="126"/>
      <c r="C5" s="428">
        <v>1</v>
      </c>
      <c r="D5" s="400"/>
      <c r="E5" s="433"/>
      <c r="F5" s="433"/>
      <c r="G5" s="615" t="str">
        <f>+IFERROR(INDEX($AK$6:$AO$10,MATCH(F5,$AI$6:$AI$10,0),MATCH(E5,$AK$5:$AO$5,0)),"")</f>
        <v/>
      </c>
      <c r="H5" s="400"/>
      <c r="I5" s="400"/>
      <c r="J5" s="126"/>
      <c r="K5" s="126"/>
      <c r="L5" s="126"/>
      <c r="M5" s="126"/>
      <c r="N5" s="126"/>
      <c r="O5" s="126"/>
      <c r="P5" s="126"/>
      <c r="Q5" s="126"/>
      <c r="R5" s="432"/>
      <c r="S5" s="432"/>
      <c r="T5" s="432"/>
      <c r="U5" s="432"/>
      <c r="V5" s="432"/>
      <c r="W5" s="432"/>
      <c r="X5" s="432"/>
      <c r="Y5" s="432"/>
      <c r="Z5" s="432"/>
      <c r="AA5" s="432"/>
      <c r="AB5" s="432"/>
      <c r="AC5" s="432"/>
      <c r="AD5" s="432"/>
      <c r="AE5" s="432"/>
      <c r="AF5" s="429"/>
      <c r="AG5" s="429"/>
      <c r="AH5" s="429"/>
      <c r="AI5" s="429"/>
      <c r="AJ5" s="429"/>
      <c r="AK5" s="429" t="s">
        <v>429</v>
      </c>
      <c r="AL5" s="429" t="s">
        <v>430</v>
      </c>
      <c r="AM5" s="429" t="s">
        <v>449</v>
      </c>
      <c r="AN5" s="429" t="s">
        <v>432</v>
      </c>
      <c r="AO5" s="429" t="s">
        <v>433</v>
      </c>
      <c r="AP5" s="429"/>
      <c r="AQ5" s="429"/>
      <c r="AR5" s="429"/>
      <c r="AS5" s="429"/>
      <c r="AT5" s="429"/>
      <c r="AU5" s="429"/>
      <c r="AV5" s="429"/>
    </row>
    <row r="6" spans="1:48" ht="18" x14ac:dyDescent="0.25">
      <c r="A6" s="126"/>
      <c r="B6" s="126"/>
      <c r="C6" s="428">
        <v>2</v>
      </c>
      <c r="D6" s="400"/>
      <c r="E6" s="433"/>
      <c r="F6" s="433"/>
      <c r="G6" s="615" t="str">
        <f t="shared" ref="G6:G24" si="0">+IFERROR(INDEX($AK$6:$AO$10,MATCH(F6,$AI$6:$AI$10,0),MATCH(E6,$AK$5:$AO$5,0)),"")</f>
        <v/>
      </c>
      <c r="H6" s="400"/>
      <c r="I6" s="400"/>
      <c r="J6" s="126"/>
      <c r="K6" s="126"/>
      <c r="L6" s="126"/>
      <c r="M6" s="126"/>
      <c r="N6" s="126"/>
      <c r="O6" s="126"/>
      <c r="P6" s="126"/>
      <c r="Q6" s="126"/>
      <c r="R6" s="432"/>
      <c r="S6" s="432"/>
      <c r="T6" s="432"/>
      <c r="U6" s="432"/>
      <c r="V6" s="432"/>
      <c r="W6" s="432"/>
      <c r="X6" s="432"/>
      <c r="Y6" s="432"/>
      <c r="Z6" s="432"/>
      <c r="AA6" s="432"/>
      <c r="AB6" s="432"/>
      <c r="AC6" s="432"/>
      <c r="AD6" s="432"/>
      <c r="AE6" s="432"/>
      <c r="AF6" s="429"/>
      <c r="AG6" s="429"/>
      <c r="AH6" s="429"/>
      <c r="AI6" s="434" t="s">
        <v>434</v>
      </c>
      <c r="AJ6" s="434" t="s">
        <v>435</v>
      </c>
      <c r="AK6" s="429" t="s">
        <v>450</v>
      </c>
      <c r="AL6" s="429" t="s">
        <v>431</v>
      </c>
      <c r="AM6" s="429" t="s">
        <v>448</v>
      </c>
      <c r="AN6" s="429" t="s">
        <v>447</v>
      </c>
      <c r="AO6" s="429" t="s">
        <v>447</v>
      </c>
      <c r="AP6" s="429"/>
      <c r="AQ6" s="429"/>
      <c r="AR6" s="429"/>
      <c r="AS6" s="429"/>
      <c r="AT6" s="429"/>
      <c r="AU6" s="429"/>
      <c r="AV6" s="429"/>
    </row>
    <row r="7" spans="1:48" ht="18" x14ac:dyDescent="0.25">
      <c r="A7" s="126"/>
      <c r="B7" s="126"/>
      <c r="C7" s="428">
        <v>3</v>
      </c>
      <c r="D7" s="400"/>
      <c r="E7" s="433"/>
      <c r="F7" s="433"/>
      <c r="G7" s="615" t="str">
        <f>+IFERROR(INDEX($AK$6:$AO$10,MATCH(F7,$AI$6:$AI$10,0),MATCH(E7,$AK$5:$AO$5,0)),"")</f>
        <v/>
      </c>
      <c r="H7" s="400"/>
      <c r="I7" s="400"/>
      <c r="J7" s="126"/>
      <c r="K7" s="126"/>
      <c r="L7" s="126"/>
      <c r="M7" s="126"/>
      <c r="N7" s="126"/>
      <c r="O7" s="126"/>
      <c r="P7" s="126"/>
      <c r="Q7" s="126"/>
      <c r="R7" s="432"/>
      <c r="S7" s="432"/>
      <c r="T7" s="432"/>
      <c r="U7" s="432"/>
      <c r="V7" s="432"/>
      <c r="W7" s="432"/>
      <c r="X7" s="432"/>
      <c r="Y7" s="432"/>
      <c r="Z7" s="432"/>
      <c r="AA7" s="432"/>
      <c r="AB7" s="432"/>
      <c r="AC7" s="432"/>
      <c r="AD7" s="432"/>
      <c r="AE7" s="432"/>
      <c r="AF7" s="429"/>
      <c r="AG7" s="429"/>
      <c r="AH7" s="429"/>
      <c r="AI7" s="434" t="s">
        <v>436</v>
      </c>
      <c r="AJ7" s="434" t="s">
        <v>437</v>
      </c>
      <c r="AK7" s="429" t="s">
        <v>451</v>
      </c>
      <c r="AL7" s="429" t="s">
        <v>450</v>
      </c>
      <c r="AM7" s="429" t="s">
        <v>431</v>
      </c>
      <c r="AN7" s="429" t="s">
        <v>448</v>
      </c>
      <c r="AO7" s="429" t="s">
        <v>447</v>
      </c>
      <c r="AP7" s="429"/>
      <c r="AQ7" s="429"/>
      <c r="AR7" s="429"/>
      <c r="AS7" s="429"/>
      <c r="AT7" s="429"/>
      <c r="AU7" s="429"/>
      <c r="AV7" s="429"/>
    </row>
    <row r="8" spans="1:48" ht="18" x14ac:dyDescent="0.25">
      <c r="A8" s="126"/>
      <c r="B8" s="126"/>
      <c r="C8" s="428">
        <v>4</v>
      </c>
      <c r="D8" s="400"/>
      <c r="E8" s="433"/>
      <c r="F8" s="433"/>
      <c r="G8" s="615" t="str">
        <f t="shared" si="0"/>
        <v/>
      </c>
      <c r="H8" s="400"/>
      <c r="I8" s="400"/>
      <c r="J8" s="126"/>
      <c r="K8" s="126"/>
      <c r="L8" s="126"/>
      <c r="M8" s="126"/>
      <c r="N8" s="126"/>
      <c r="O8" s="126"/>
      <c r="P8" s="126"/>
      <c r="Q8" s="126"/>
      <c r="R8" s="432"/>
      <c r="S8" s="432"/>
      <c r="T8" s="432"/>
      <c r="U8" s="432"/>
      <c r="V8" s="432"/>
      <c r="W8" s="432"/>
      <c r="X8" s="432"/>
      <c r="Y8" s="432"/>
      <c r="Z8" s="432"/>
      <c r="AA8" s="432"/>
      <c r="AB8" s="432"/>
      <c r="AC8" s="432"/>
      <c r="AD8" s="432"/>
      <c r="AE8" s="432"/>
      <c r="AF8" s="429"/>
      <c r="AG8" s="429"/>
      <c r="AH8" s="429"/>
      <c r="AI8" s="434" t="s">
        <v>438</v>
      </c>
      <c r="AJ8" s="434" t="s">
        <v>438</v>
      </c>
      <c r="AK8" s="429" t="s">
        <v>451</v>
      </c>
      <c r="AL8" s="429" t="s">
        <v>450</v>
      </c>
      <c r="AM8" s="429" t="s">
        <v>431</v>
      </c>
      <c r="AN8" s="429" t="s">
        <v>448</v>
      </c>
      <c r="AO8" s="429" t="s">
        <v>448</v>
      </c>
      <c r="AP8" s="429"/>
      <c r="AQ8" s="429"/>
      <c r="AR8" s="429"/>
      <c r="AS8" s="429"/>
      <c r="AT8" s="429"/>
      <c r="AU8" s="429"/>
      <c r="AV8" s="429"/>
    </row>
    <row r="9" spans="1:48" ht="18" x14ac:dyDescent="0.25">
      <c r="A9" s="126"/>
      <c r="B9" s="126"/>
      <c r="C9" s="428">
        <v>5</v>
      </c>
      <c r="D9" s="400"/>
      <c r="E9" s="433"/>
      <c r="F9" s="433"/>
      <c r="G9" s="615" t="str">
        <f t="shared" si="0"/>
        <v/>
      </c>
      <c r="H9" s="400"/>
      <c r="I9" s="400"/>
      <c r="J9" s="126"/>
      <c r="K9" s="126"/>
      <c r="L9" s="126"/>
      <c r="M9" s="126"/>
      <c r="N9" s="126"/>
      <c r="O9" s="126"/>
      <c r="P9" s="126"/>
      <c r="Q9" s="126"/>
      <c r="R9" s="432"/>
      <c r="S9" s="432"/>
      <c r="T9" s="432"/>
      <c r="U9" s="432"/>
      <c r="V9" s="432"/>
      <c r="W9" s="432"/>
      <c r="X9" s="432"/>
      <c r="Y9" s="432"/>
      <c r="Z9" s="432"/>
      <c r="AA9" s="432"/>
      <c r="AB9" s="432"/>
      <c r="AC9" s="432"/>
      <c r="AD9" s="432"/>
      <c r="AE9" s="432"/>
      <c r="AF9" s="429"/>
      <c r="AG9" s="429"/>
      <c r="AH9" s="429"/>
      <c r="AI9" s="434" t="s">
        <v>437</v>
      </c>
      <c r="AJ9" s="434" t="s">
        <v>436</v>
      </c>
      <c r="AK9" s="429" t="s">
        <v>451</v>
      </c>
      <c r="AL9" s="429" t="s">
        <v>450</v>
      </c>
      <c r="AM9" s="429" t="s">
        <v>450</v>
      </c>
      <c r="AN9" s="429" t="s">
        <v>431</v>
      </c>
      <c r="AO9" s="429" t="s">
        <v>448</v>
      </c>
      <c r="AP9" s="429"/>
      <c r="AQ9" s="429"/>
      <c r="AR9" s="429"/>
      <c r="AS9" s="429"/>
      <c r="AT9" s="429"/>
      <c r="AU9" s="429"/>
      <c r="AV9" s="429"/>
    </row>
    <row r="10" spans="1:48" ht="18" x14ac:dyDescent="0.25">
      <c r="A10" s="126"/>
      <c r="B10" s="126"/>
      <c r="C10" s="428">
        <v>6</v>
      </c>
      <c r="D10" s="400"/>
      <c r="E10" s="433"/>
      <c r="F10" s="433"/>
      <c r="G10" s="615" t="str">
        <f t="shared" si="0"/>
        <v/>
      </c>
      <c r="H10" s="400"/>
      <c r="I10" s="400"/>
      <c r="J10" s="126"/>
      <c r="K10" s="126"/>
      <c r="L10" s="126"/>
      <c r="M10" s="126"/>
      <c r="N10" s="126"/>
      <c r="O10" s="126"/>
      <c r="P10" s="126"/>
      <c r="Q10" s="126"/>
      <c r="R10" s="432"/>
      <c r="S10" s="432"/>
      <c r="T10" s="432"/>
      <c r="U10" s="432"/>
      <c r="V10" s="432"/>
      <c r="W10" s="432"/>
      <c r="X10" s="432"/>
      <c r="Y10" s="432"/>
      <c r="Z10" s="432"/>
      <c r="AA10" s="432"/>
      <c r="AB10" s="432"/>
      <c r="AC10" s="432"/>
      <c r="AD10" s="432"/>
      <c r="AE10" s="432"/>
      <c r="AF10" s="429"/>
      <c r="AG10" s="429"/>
      <c r="AH10" s="429"/>
      <c r="AI10" s="434" t="s">
        <v>435</v>
      </c>
      <c r="AJ10" s="434" t="s">
        <v>434</v>
      </c>
      <c r="AK10" s="429" t="s">
        <v>451</v>
      </c>
      <c r="AL10" s="429" t="s">
        <v>451</v>
      </c>
      <c r="AM10" s="429" t="s">
        <v>450</v>
      </c>
      <c r="AN10" s="429" t="s">
        <v>431</v>
      </c>
      <c r="AO10" s="429" t="s">
        <v>448</v>
      </c>
      <c r="AP10" s="429"/>
      <c r="AQ10" s="429"/>
      <c r="AR10" s="429"/>
      <c r="AS10" s="429"/>
      <c r="AT10" s="429"/>
      <c r="AU10" s="429"/>
      <c r="AV10" s="429"/>
    </row>
    <row r="11" spans="1:48" ht="18" x14ac:dyDescent="0.25">
      <c r="A11" s="126"/>
      <c r="B11" s="126"/>
      <c r="C11" s="428">
        <v>7</v>
      </c>
      <c r="D11" s="400"/>
      <c r="E11" s="433"/>
      <c r="F11" s="433"/>
      <c r="G11" s="615" t="str">
        <f t="shared" si="0"/>
        <v/>
      </c>
      <c r="H11" s="400"/>
      <c r="I11" s="400"/>
      <c r="J11" s="126"/>
      <c r="K11" s="126"/>
      <c r="L11" s="126"/>
      <c r="M11" s="126"/>
      <c r="N11" s="126"/>
      <c r="O11" s="126"/>
      <c r="P11" s="126"/>
      <c r="Q11" s="126"/>
      <c r="R11" s="432"/>
      <c r="S11" s="432"/>
      <c r="T11" s="432"/>
      <c r="U11" s="432"/>
      <c r="V11" s="432"/>
      <c r="W11" s="432"/>
      <c r="X11" s="432"/>
      <c r="Y11" s="432"/>
      <c r="Z11" s="432"/>
      <c r="AA11" s="432"/>
      <c r="AB11" s="432"/>
      <c r="AC11" s="432"/>
      <c r="AD11" s="432"/>
      <c r="AE11" s="432"/>
      <c r="AF11" s="429"/>
      <c r="AG11" s="429"/>
      <c r="AH11" s="429"/>
      <c r="AI11" s="429"/>
      <c r="AJ11" s="429"/>
      <c r="AK11" s="429"/>
      <c r="AL11" s="429"/>
      <c r="AM11" s="429"/>
      <c r="AN11" s="429"/>
      <c r="AO11" s="429"/>
      <c r="AP11" s="429"/>
      <c r="AQ11" s="429"/>
      <c r="AR11" s="429"/>
      <c r="AS11" s="429"/>
      <c r="AT11" s="429"/>
      <c r="AU11" s="429"/>
      <c r="AV11" s="429"/>
    </row>
    <row r="12" spans="1:48" ht="18" x14ac:dyDescent="0.25">
      <c r="A12" s="126"/>
      <c r="B12" s="126"/>
      <c r="C12" s="428">
        <v>8</v>
      </c>
      <c r="D12" s="400"/>
      <c r="E12" s="433"/>
      <c r="F12" s="433"/>
      <c r="G12" s="615" t="str">
        <f t="shared" si="0"/>
        <v/>
      </c>
      <c r="H12" s="400"/>
      <c r="I12" s="400"/>
      <c r="J12" s="126"/>
      <c r="K12" s="126"/>
      <c r="L12" s="126"/>
      <c r="M12" s="126"/>
      <c r="N12" s="126"/>
      <c r="O12" s="126"/>
      <c r="P12" s="126"/>
      <c r="Q12" s="126"/>
      <c r="R12" s="432"/>
      <c r="S12" s="432"/>
      <c r="T12" s="432"/>
      <c r="U12" s="432"/>
      <c r="V12" s="432"/>
      <c r="W12" s="432"/>
      <c r="X12" s="432"/>
      <c r="Y12" s="432"/>
      <c r="Z12" s="432"/>
      <c r="AA12" s="432"/>
      <c r="AB12" s="432"/>
      <c r="AC12" s="432"/>
      <c r="AD12" s="432"/>
      <c r="AE12" s="432"/>
      <c r="AF12" s="429"/>
      <c r="AG12" s="429"/>
      <c r="AH12" s="429"/>
      <c r="AI12" s="429"/>
      <c r="AJ12" s="429"/>
      <c r="AK12" s="429"/>
      <c r="AL12" s="429"/>
      <c r="AM12" s="429"/>
      <c r="AN12" s="429"/>
      <c r="AO12" s="429"/>
      <c r="AP12" s="429"/>
      <c r="AQ12" s="429"/>
      <c r="AR12" s="429"/>
      <c r="AS12" s="429"/>
      <c r="AT12" s="429"/>
      <c r="AU12" s="429"/>
      <c r="AV12" s="429"/>
    </row>
    <row r="13" spans="1:48" ht="18" x14ac:dyDescent="0.25">
      <c r="A13" s="126"/>
      <c r="B13" s="126"/>
      <c r="C13" s="428">
        <v>9</v>
      </c>
      <c r="D13" s="400"/>
      <c r="E13" s="433"/>
      <c r="F13" s="433"/>
      <c r="G13" s="615" t="str">
        <f t="shared" si="0"/>
        <v/>
      </c>
      <c r="H13" s="400"/>
      <c r="I13" s="400"/>
      <c r="J13" s="126"/>
      <c r="K13" s="126"/>
      <c r="L13" s="126"/>
      <c r="M13" s="126"/>
      <c r="N13" s="126"/>
      <c r="O13" s="126"/>
      <c r="P13" s="126"/>
      <c r="Q13" s="126"/>
      <c r="R13" s="432"/>
      <c r="S13" s="432"/>
      <c r="T13" s="432"/>
      <c r="U13" s="432"/>
      <c r="V13" s="432"/>
      <c r="W13" s="432"/>
      <c r="X13" s="432"/>
      <c r="Y13" s="432"/>
      <c r="Z13" s="432"/>
      <c r="AA13" s="432"/>
      <c r="AB13" s="432"/>
      <c r="AC13" s="432"/>
      <c r="AD13" s="432"/>
      <c r="AE13" s="432"/>
      <c r="AF13" s="429"/>
      <c r="AG13" s="429"/>
      <c r="AH13" s="429"/>
      <c r="AI13" s="429"/>
      <c r="AJ13" s="429"/>
      <c r="AK13" s="429"/>
      <c r="AL13" s="429"/>
      <c r="AM13" s="429"/>
      <c r="AN13" s="429"/>
      <c r="AO13" s="429"/>
      <c r="AP13" s="429"/>
      <c r="AQ13" s="429"/>
      <c r="AR13" s="429"/>
      <c r="AS13" s="429"/>
      <c r="AT13" s="429"/>
      <c r="AU13" s="429"/>
      <c r="AV13" s="429"/>
    </row>
    <row r="14" spans="1:48" ht="18" x14ac:dyDescent="0.25">
      <c r="A14" s="126"/>
      <c r="B14" s="126"/>
      <c r="C14" s="428">
        <v>10</v>
      </c>
      <c r="D14" s="400"/>
      <c r="E14" s="433"/>
      <c r="F14" s="433"/>
      <c r="G14" s="615" t="str">
        <f t="shared" si="0"/>
        <v/>
      </c>
      <c r="H14" s="400"/>
      <c r="I14" s="400"/>
      <c r="J14" s="126"/>
      <c r="K14" s="126"/>
      <c r="L14" s="126"/>
      <c r="M14" s="126"/>
      <c r="N14" s="126"/>
      <c r="O14" s="126"/>
      <c r="P14" s="126"/>
      <c r="Q14" s="126"/>
      <c r="R14" s="432"/>
      <c r="S14" s="432"/>
      <c r="T14" s="432"/>
      <c r="U14" s="432"/>
      <c r="V14" s="432"/>
      <c r="W14" s="432"/>
      <c r="X14" s="432"/>
      <c r="Y14" s="432"/>
      <c r="Z14" s="432"/>
      <c r="AA14" s="432"/>
      <c r="AB14" s="432"/>
      <c r="AC14" s="432"/>
      <c r="AD14" s="432"/>
      <c r="AE14" s="432"/>
      <c r="AF14" s="429"/>
      <c r="AG14" s="429"/>
      <c r="AH14" s="429"/>
      <c r="AI14" s="429"/>
      <c r="AJ14" s="429"/>
      <c r="AK14" s="429"/>
      <c r="AL14" s="429"/>
      <c r="AM14" s="429"/>
      <c r="AN14" s="429"/>
      <c r="AO14" s="429"/>
      <c r="AP14" s="429"/>
      <c r="AQ14" s="429"/>
      <c r="AR14" s="429"/>
      <c r="AS14" s="429"/>
      <c r="AT14" s="429"/>
      <c r="AU14" s="429"/>
      <c r="AV14" s="429"/>
    </row>
    <row r="15" spans="1:48" ht="18" x14ac:dyDescent="0.25">
      <c r="A15" s="126"/>
      <c r="B15" s="126"/>
      <c r="C15" s="428">
        <v>11</v>
      </c>
      <c r="D15" s="400"/>
      <c r="E15" s="433"/>
      <c r="F15" s="433"/>
      <c r="G15" s="615" t="str">
        <f t="shared" si="0"/>
        <v/>
      </c>
      <c r="H15" s="400"/>
      <c r="I15" s="400"/>
      <c r="J15" s="126"/>
      <c r="K15" s="126"/>
      <c r="L15" s="126"/>
      <c r="M15" s="126"/>
      <c r="N15" s="126"/>
      <c r="O15" s="126"/>
      <c r="P15" s="126"/>
      <c r="Q15" s="126"/>
      <c r="R15" s="432"/>
      <c r="S15" s="432"/>
      <c r="T15" s="432"/>
      <c r="U15" s="432"/>
      <c r="V15" s="432"/>
      <c r="W15" s="432"/>
      <c r="X15" s="432"/>
      <c r="Y15" s="432"/>
      <c r="Z15" s="432"/>
      <c r="AA15" s="432"/>
      <c r="AB15" s="432"/>
      <c r="AC15" s="432"/>
      <c r="AD15" s="432"/>
      <c r="AE15" s="432"/>
      <c r="AF15" s="429"/>
      <c r="AG15" s="429"/>
      <c r="AH15" s="429"/>
      <c r="AI15" s="429"/>
      <c r="AJ15" s="429"/>
      <c r="AK15" s="429"/>
    </row>
    <row r="16" spans="1:48" ht="18" x14ac:dyDescent="0.25">
      <c r="A16" s="126"/>
      <c r="B16" s="126"/>
      <c r="C16" s="428">
        <v>12</v>
      </c>
      <c r="D16" s="400"/>
      <c r="E16" s="433"/>
      <c r="F16" s="433"/>
      <c r="G16" s="615" t="str">
        <f t="shared" si="0"/>
        <v/>
      </c>
      <c r="H16" s="400"/>
      <c r="I16" s="400"/>
      <c r="J16" s="126"/>
      <c r="K16" s="126"/>
      <c r="L16" s="126"/>
      <c r="M16" s="126"/>
      <c r="N16" s="126"/>
      <c r="O16" s="126"/>
      <c r="P16" s="126"/>
      <c r="Q16" s="126"/>
      <c r="R16" s="432"/>
      <c r="S16" s="432"/>
      <c r="T16" s="432"/>
      <c r="U16" s="432"/>
      <c r="V16" s="432"/>
      <c r="W16" s="432"/>
      <c r="X16" s="432"/>
      <c r="Y16" s="432"/>
      <c r="Z16" s="432"/>
      <c r="AA16" s="432"/>
      <c r="AB16" s="432"/>
      <c r="AC16" s="432"/>
      <c r="AD16" s="432"/>
      <c r="AE16" s="432"/>
      <c r="AF16" s="429"/>
      <c r="AG16" s="429"/>
      <c r="AH16" s="429"/>
      <c r="AI16" s="429"/>
      <c r="AJ16" s="429"/>
      <c r="AK16" s="429"/>
    </row>
    <row r="17" spans="1:37" ht="18" x14ac:dyDescent="0.25">
      <c r="A17" s="126"/>
      <c r="B17" s="126"/>
      <c r="C17" s="428">
        <v>13</v>
      </c>
      <c r="D17" s="400"/>
      <c r="E17" s="433"/>
      <c r="F17" s="433"/>
      <c r="G17" s="615" t="str">
        <f t="shared" si="0"/>
        <v/>
      </c>
      <c r="H17" s="400"/>
      <c r="I17" s="400"/>
      <c r="J17" s="126"/>
      <c r="K17" s="126"/>
      <c r="L17" s="126"/>
      <c r="M17" s="126"/>
      <c r="N17" s="126"/>
      <c r="O17" s="126"/>
      <c r="P17" s="126"/>
      <c r="Q17" s="126"/>
      <c r="R17" s="432"/>
      <c r="S17" s="432"/>
      <c r="T17" s="432"/>
      <c r="U17" s="432"/>
      <c r="V17" s="432"/>
      <c r="W17" s="432"/>
      <c r="X17" s="432"/>
      <c r="Y17" s="432"/>
      <c r="Z17" s="432"/>
      <c r="AA17" s="432"/>
      <c r="AB17" s="432"/>
      <c r="AC17" s="432"/>
      <c r="AD17" s="432"/>
      <c r="AE17" s="432"/>
      <c r="AF17" s="429"/>
      <c r="AG17" s="429"/>
      <c r="AH17" s="429"/>
      <c r="AI17" s="429"/>
      <c r="AJ17" s="429"/>
      <c r="AK17" s="429"/>
    </row>
    <row r="18" spans="1:37" ht="18" x14ac:dyDescent="0.25">
      <c r="A18" s="126"/>
      <c r="B18" s="126"/>
      <c r="C18" s="428">
        <v>14</v>
      </c>
      <c r="D18" s="400"/>
      <c r="E18" s="433"/>
      <c r="F18" s="433"/>
      <c r="G18" s="615" t="str">
        <f t="shared" si="0"/>
        <v/>
      </c>
      <c r="H18" s="400"/>
      <c r="I18" s="400"/>
      <c r="J18" s="126"/>
      <c r="K18" s="126"/>
      <c r="L18" s="126"/>
      <c r="M18" s="126"/>
      <c r="N18" s="126"/>
      <c r="O18" s="126"/>
      <c r="P18" s="126"/>
      <c r="Q18" s="126"/>
      <c r="R18" s="432"/>
      <c r="S18" s="432"/>
      <c r="T18" s="432"/>
      <c r="U18" s="432"/>
      <c r="V18" s="432"/>
      <c r="W18" s="432"/>
      <c r="X18" s="432"/>
      <c r="Y18" s="432"/>
      <c r="Z18" s="432"/>
      <c r="AA18" s="432"/>
      <c r="AB18" s="432"/>
      <c r="AC18" s="432"/>
      <c r="AD18" s="432"/>
      <c r="AE18" s="432"/>
      <c r="AF18" s="429"/>
      <c r="AG18" s="429"/>
      <c r="AH18" s="429"/>
      <c r="AI18" s="429"/>
      <c r="AJ18" s="429"/>
      <c r="AK18" s="429"/>
    </row>
    <row r="19" spans="1:37" ht="18" x14ac:dyDescent="0.25">
      <c r="A19" s="126"/>
      <c r="B19" s="126"/>
      <c r="C19" s="428">
        <v>15</v>
      </c>
      <c r="D19" s="400"/>
      <c r="E19" s="433"/>
      <c r="F19" s="433"/>
      <c r="G19" s="615" t="str">
        <f t="shared" si="0"/>
        <v/>
      </c>
      <c r="H19" s="400"/>
      <c r="I19" s="400"/>
      <c r="J19" s="126"/>
      <c r="K19" s="126"/>
      <c r="L19" s="126"/>
      <c r="M19" s="126"/>
      <c r="N19" s="126"/>
      <c r="O19" s="126"/>
      <c r="P19" s="126"/>
      <c r="Q19" s="126"/>
      <c r="R19" s="432"/>
      <c r="S19" s="432"/>
      <c r="T19" s="432"/>
      <c r="U19" s="432"/>
      <c r="V19" s="432"/>
      <c r="W19" s="432"/>
      <c r="X19" s="432"/>
      <c r="Y19" s="432"/>
      <c r="Z19" s="432"/>
      <c r="AA19" s="432"/>
      <c r="AB19" s="432"/>
      <c r="AC19" s="432"/>
      <c r="AD19" s="432"/>
      <c r="AE19" s="432"/>
      <c r="AF19" s="429"/>
      <c r="AG19" s="429"/>
      <c r="AH19" s="429"/>
      <c r="AI19" s="429"/>
      <c r="AJ19" s="429"/>
      <c r="AK19" s="429"/>
    </row>
    <row r="20" spans="1:37" ht="18" x14ac:dyDescent="0.25">
      <c r="A20" s="126"/>
      <c r="B20" s="126"/>
      <c r="C20" s="428">
        <v>16</v>
      </c>
      <c r="D20" s="400"/>
      <c r="E20" s="433"/>
      <c r="F20" s="433"/>
      <c r="G20" s="615" t="str">
        <f t="shared" si="0"/>
        <v/>
      </c>
      <c r="H20" s="400"/>
      <c r="I20" s="400"/>
      <c r="J20" s="126"/>
      <c r="K20" s="126"/>
      <c r="L20" s="126"/>
      <c r="M20" s="126"/>
      <c r="N20" s="126"/>
      <c r="O20" s="126"/>
      <c r="P20" s="126"/>
      <c r="Q20" s="126"/>
      <c r="R20" s="126"/>
      <c r="S20" s="126"/>
      <c r="T20" s="126"/>
      <c r="U20" s="126"/>
      <c r="V20" s="126"/>
      <c r="W20" s="126"/>
      <c r="X20" s="126"/>
      <c r="Y20" s="126"/>
      <c r="Z20" s="126"/>
      <c r="AA20" s="126"/>
      <c r="AB20" s="126"/>
      <c r="AC20" s="126"/>
      <c r="AD20" s="126"/>
      <c r="AE20" s="126"/>
    </row>
    <row r="21" spans="1:37" ht="18" x14ac:dyDescent="0.25">
      <c r="A21" s="126"/>
      <c r="B21" s="126"/>
      <c r="C21" s="428">
        <v>17</v>
      </c>
      <c r="D21" s="400"/>
      <c r="E21" s="433"/>
      <c r="F21" s="433"/>
      <c r="G21" s="615" t="str">
        <f t="shared" si="0"/>
        <v/>
      </c>
      <c r="H21" s="400"/>
      <c r="I21" s="400"/>
      <c r="J21" s="126"/>
      <c r="K21" s="126"/>
      <c r="L21" s="126"/>
      <c r="M21" s="126"/>
      <c r="N21" s="126"/>
      <c r="O21" s="126"/>
      <c r="P21" s="126"/>
      <c r="Q21" s="126"/>
      <c r="R21" s="126"/>
      <c r="S21" s="126"/>
      <c r="T21" s="126"/>
      <c r="U21" s="126"/>
      <c r="V21" s="126"/>
      <c r="W21" s="126"/>
      <c r="X21" s="126"/>
      <c r="Y21" s="126"/>
      <c r="Z21" s="126"/>
      <c r="AA21" s="126"/>
      <c r="AB21" s="126"/>
      <c r="AC21" s="126"/>
      <c r="AD21" s="126"/>
      <c r="AE21" s="126"/>
    </row>
    <row r="22" spans="1:37" ht="18" x14ac:dyDescent="0.25">
      <c r="A22" s="126"/>
      <c r="B22" s="126"/>
      <c r="C22" s="428">
        <v>18</v>
      </c>
      <c r="D22" s="400"/>
      <c r="E22" s="433"/>
      <c r="F22" s="433"/>
      <c r="G22" s="615" t="str">
        <f t="shared" si="0"/>
        <v/>
      </c>
      <c r="H22" s="400"/>
      <c r="I22" s="400"/>
      <c r="J22" s="126"/>
      <c r="K22" s="126"/>
      <c r="L22" s="126"/>
      <c r="M22" s="126"/>
      <c r="N22" s="126"/>
      <c r="O22" s="126"/>
      <c r="P22" s="126"/>
      <c r="Q22" s="126"/>
      <c r="R22" s="126"/>
      <c r="S22" s="126"/>
      <c r="T22" s="126"/>
      <c r="U22" s="126"/>
      <c r="V22" s="126"/>
      <c r="W22" s="126"/>
      <c r="X22" s="126"/>
      <c r="Y22" s="126"/>
      <c r="Z22" s="126"/>
      <c r="AA22" s="126"/>
      <c r="AB22" s="126"/>
      <c r="AC22" s="126"/>
      <c r="AD22" s="126"/>
      <c r="AE22" s="126"/>
    </row>
    <row r="23" spans="1:37" ht="18" x14ac:dyDescent="0.25">
      <c r="A23" s="126"/>
      <c r="B23" s="126"/>
      <c r="C23" s="428">
        <v>19</v>
      </c>
      <c r="D23" s="400"/>
      <c r="E23" s="433"/>
      <c r="F23" s="433"/>
      <c r="G23" s="615" t="str">
        <f t="shared" si="0"/>
        <v/>
      </c>
      <c r="H23" s="400"/>
      <c r="I23" s="400"/>
      <c r="J23" s="126"/>
      <c r="K23" s="126"/>
      <c r="L23" s="126"/>
      <c r="M23" s="126"/>
      <c r="N23" s="126"/>
      <c r="O23" s="126"/>
      <c r="P23" s="126"/>
      <c r="Q23" s="126"/>
      <c r="R23" s="126"/>
      <c r="S23" s="126"/>
      <c r="T23" s="126"/>
      <c r="U23" s="126"/>
      <c r="V23" s="126"/>
      <c r="W23" s="126"/>
      <c r="X23" s="126"/>
      <c r="Y23" s="126"/>
      <c r="Z23" s="126"/>
      <c r="AA23" s="126"/>
      <c r="AB23" s="126"/>
      <c r="AC23" s="126"/>
      <c r="AD23" s="126"/>
      <c r="AE23" s="126"/>
    </row>
    <row r="24" spans="1:37" ht="18" x14ac:dyDescent="0.25">
      <c r="A24" s="126"/>
      <c r="B24" s="126"/>
      <c r="C24" s="428">
        <v>20</v>
      </c>
      <c r="D24" s="400"/>
      <c r="E24" s="433"/>
      <c r="F24" s="433"/>
      <c r="G24" s="615" t="str">
        <f t="shared" si="0"/>
        <v/>
      </c>
      <c r="H24" s="400"/>
      <c r="I24" s="400"/>
      <c r="J24" s="126"/>
      <c r="K24" s="126"/>
      <c r="L24" s="126"/>
      <c r="M24" s="126"/>
      <c r="N24" s="126"/>
      <c r="O24" s="126"/>
      <c r="P24" s="126"/>
      <c r="Q24" s="126"/>
      <c r="R24" s="126"/>
      <c r="S24" s="126"/>
      <c r="T24" s="126"/>
      <c r="U24" s="126"/>
      <c r="V24" s="126"/>
      <c r="W24" s="126"/>
      <c r="X24" s="126"/>
      <c r="Y24" s="126"/>
      <c r="Z24" s="126"/>
      <c r="AA24" s="126"/>
      <c r="AB24" s="126"/>
      <c r="AC24" s="126"/>
      <c r="AD24" s="126"/>
      <c r="AE24" s="126"/>
    </row>
  </sheetData>
  <sheetProtection algorithmName="SHA-512" hashValue="UdxiExbc8SCHZKy8yE5Ihpwt5WcWTRtD2c3SsqDEeJlBz9XHkrNZaF/MJEhApNosSlrUwpRVickEjqnjVp0X8w==" saltValue="Gks9jv/rqL+lwXaxLOGbkw==" spinCount="100000" sheet="1" objects="1" scenarios="1" selectLockedCells="1"/>
  <protectedRanges>
    <protectedRange sqref="D5:D24 G5:I24" name="Range1"/>
  </protectedRanges>
  <customSheetViews>
    <customSheetView guid="{BDC8AE3F-6C52-4013-8B34-4743A4E33792}" state="hidden">
      <pageMargins left="0.7" right="0.7" top="0.75" bottom="0.75" header="0.3" footer="0.3"/>
      <pageSetup orientation="portrait" r:id="rId1"/>
    </customSheetView>
    <customSheetView guid="{DFDD0A5F-1CD5-4B59-83C1-73FEE1AC7815}" state="hidden">
      <pageMargins left="0.7" right="0.7" top="0.75" bottom="0.75" header="0.3" footer="0.3"/>
      <pageSetup orientation="portrait" r:id="rId2"/>
    </customSheetView>
  </customSheetViews>
  <conditionalFormatting sqref="G5:G24">
    <cfRule type="containsText" dxfId="6" priority="1" operator="containsText" text="Extreme">
      <formula>NOT(ISERROR(SEARCH("Extreme",G5)))</formula>
    </cfRule>
    <cfRule type="containsText" dxfId="5" priority="2" operator="containsText" text="High">
      <formula>NOT(ISERROR(SEARCH("High",G5)))</formula>
    </cfRule>
    <cfRule type="containsText" dxfId="4" priority="3" operator="containsText" text="Moderate">
      <formula>NOT(ISERROR(SEARCH("Moderate",G5)))</formula>
    </cfRule>
    <cfRule type="containsText" dxfId="3" priority="4" operator="containsText" text="Low">
      <formula>NOT(ISERROR(SEARCH("Low",G5)))</formula>
    </cfRule>
    <cfRule type="containsText" dxfId="2" priority="5" operator="containsText" text="Minimum">
      <formula>NOT(ISERROR(SEARCH("Minimum",G5)))</formula>
    </cfRule>
  </conditionalFormatting>
  <dataValidations count="2">
    <dataValidation type="list" allowBlank="1" showInputMessage="1" showErrorMessage="1" sqref="F5:F24" xr:uid="{00000000-0002-0000-1A00-000000000000}">
      <formula1>$AI$6:$AI$10</formula1>
    </dataValidation>
    <dataValidation type="list" allowBlank="1" showInputMessage="1" showErrorMessage="1" sqref="E5:E24" xr:uid="{00000000-0002-0000-1A00-000001000000}">
      <formula1>$AK$5:$AO$5</formula1>
    </dataValidation>
  </dataValidations>
  <pageMargins left="0.7" right="0.7" top="0.75" bottom="0.75" header="0.3" footer="0.3"/>
  <pageSetup orientation="portrait" r:id="rId3"/>
  <drawing r:id="rId4"/>
  <extLst>
    <ext xmlns:x14="http://schemas.microsoft.com/office/spreadsheetml/2009/9/main" uri="{78C0D931-6437-407d-A8EE-F0AAD7539E65}">
      <x14:conditionalFormattings>
        <x14:conditionalFormatting xmlns:xm="http://schemas.microsoft.com/office/excel/2006/main">
          <x14:cfRule type="containsText" priority="11" operator="containsText" id="{8DB060BB-6964-4CA9-8743-FB5E4D8E613F}">
            <xm:f>NOT(ISERROR(SEARCH($AO$5,E5)))</xm:f>
            <xm:f>$AO$5</xm:f>
            <x14:dxf>
              <font>
                <color theme="0"/>
              </font>
              <fill>
                <patternFill>
                  <bgColor rgb="FFC00000"/>
                </patternFill>
              </fill>
            </x14:dxf>
          </x14:cfRule>
          <x14:cfRule type="containsText" priority="12" operator="containsText" id="{4EB7C4C7-BF93-4F29-8FAE-82FACA79ADFF}">
            <xm:f>NOT(ISERROR(SEARCH($AN$5,E5)))</xm:f>
            <xm:f>$AN$5</xm:f>
            <x14:dxf>
              <font>
                <color theme="0"/>
              </font>
              <fill>
                <patternFill>
                  <bgColor rgb="FFC00000"/>
                </patternFill>
              </fill>
            </x14:dxf>
          </x14:cfRule>
          <x14:cfRule type="containsText" priority="13" operator="containsText" id="{CA7A1746-583E-4881-8C6A-D6A5C0B7E9FF}">
            <xm:f>NOT(ISERROR(SEARCH($AM$5,E5)))</xm:f>
            <xm:f>$AM$5</xm:f>
            <x14:dxf>
              <fill>
                <patternFill>
                  <bgColor theme="7"/>
                </patternFill>
              </fill>
            </x14:dxf>
          </x14:cfRule>
          <x14:cfRule type="containsText" priority="14" operator="containsText" id="{8F8986D6-851C-49AA-8DCB-666756EAB656}">
            <xm:f>NOT(ISERROR(SEARCH($AL$5,E5)))</xm:f>
            <xm:f>$AL$5</xm:f>
            <x14:dxf>
              <fill>
                <patternFill>
                  <bgColor theme="9"/>
                </patternFill>
              </fill>
            </x14:dxf>
          </x14:cfRule>
          <x14:cfRule type="containsText" priority="15" operator="containsText" id="{5C151809-781C-4909-A379-91EC370D2CB9}">
            <xm:f>NOT(ISERROR(SEARCH($AK$5,E5)))</xm:f>
            <xm:f>$AK$5</xm:f>
            <x14:dxf>
              <fill>
                <patternFill>
                  <bgColor theme="9"/>
                </patternFill>
              </fill>
            </x14:dxf>
          </x14:cfRule>
          <xm:sqref>E5:E24</xm:sqref>
        </x14:conditionalFormatting>
        <x14:conditionalFormatting xmlns:xm="http://schemas.microsoft.com/office/excel/2006/main">
          <x14:cfRule type="containsText" priority="6" operator="containsText" id="{BDAA9EC6-0A16-4867-B95B-98E1F0A4BD41}">
            <xm:f>NOT(ISERROR(SEARCH($AJ$6,F5)))</xm:f>
            <xm:f>$AJ$6</xm:f>
            <x14:dxf>
              <font>
                <color theme="0"/>
              </font>
              <fill>
                <patternFill>
                  <bgColor rgb="FFC00000"/>
                </patternFill>
              </fill>
            </x14:dxf>
          </x14:cfRule>
          <x14:cfRule type="containsText" priority="7" operator="containsText" id="{E43B669A-34D2-41A9-8922-EFD04AEFC104}">
            <xm:f>NOT(ISERROR(SEARCH($AJ$7,F5)))</xm:f>
            <xm:f>$AJ$7</xm:f>
            <x14:dxf>
              <font>
                <color theme="0"/>
              </font>
              <fill>
                <patternFill>
                  <bgColor rgb="FFC00000"/>
                </patternFill>
              </fill>
            </x14:dxf>
          </x14:cfRule>
          <x14:cfRule type="containsText" priority="8" operator="containsText" id="{165832FC-9BB8-4975-BC26-8D8BF27E0092}">
            <xm:f>NOT(ISERROR(SEARCH($AJ$8,F5)))</xm:f>
            <xm:f>$AJ$8</xm:f>
            <x14:dxf>
              <fill>
                <patternFill>
                  <bgColor theme="7"/>
                </patternFill>
              </fill>
            </x14:dxf>
          </x14:cfRule>
          <x14:cfRule type="containsText" priority="9" operator="containsText" id="{3126A6B6-F338-411C-856C-D9378CD60DFD}">
            <xm:f>NOT(ISERROR(SEARCH($AJ$9,F5)))</xm:f>
            <xm:f>$AJ$9</xm:f>
            <x14:dxf>
              <fill>
                <patternFill>
                  <bgColor theme="9"/>
                </patternFill>
              </fill>
            </x14:dxf>
          </x14:cfRule>
          <x14:cfRule type="containsText" priority="10" operator="containsText" id="{335C4EA2-7449-44CA-9DC7-DCDEB32B1332}">
            <xm:f>NOT(ISERROR(SEARCH($AJ$10,F5)))</xm:f>
            <xm:f>$AJ$10</xm:f>
            <x14:dxf>
              <fill>
                <patternFill>
                  <bgColor theme="9"/>
                </patternFill>
              </fill>
            </x14:dxf>
          </x14:cfRule>
          <xm:sqref>F5:F24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299A8-43B2-401B-9F35-43005DE23BE3}">
  <sheetPr>
    <tabColor theme="5" tint="0.39997558519241921"/>
  </sheetPr>
  <dimension ref="A1:J111"/>
  <sheetViews>
    <sheetView showGridLines="0" topLeftCell="A91" zoomScale="80" zoomScaleNormal="80" workbookViewId="0">
      <selection activeCell="H109" sqref="H109"/>
    </sheetView>
  </sheetViews>
  <sheetFormatPr defaultColWidth="8.7109375" defaultRowHeight="18.75" x14ac:dyDescent="0.25"/>
  <cols>
    <col min="1" max="1" width="31.28515625" style="778" customWidth="1"/>
    <col min="2" max="2" width="20.28515625" style="778" customWidth="1"/>
    <col min="3" max="3" width="20.140625" style="778" customWidth="1"/>
    <col min="4" max="4" width="20.42578125" style="778" customWidth="1"/>
    <col min="5" max="6" width="17.7109375" style="778" customWidth="1"/>
    <col min="7" max="7" width="20.140625" style="778" customWidth="1"/>
    <col min="8" max="8" width="13.28515625" style="778" customWidth="1"/>
    <col min="9" max="9" width="54.140625" style="797" customWidth="1"/>
    <col min="10" max="16384" width="8.7109375" style="778"/>
  </cols>
  <sheetData>
    <row r="1" spans="1:9" ht="49.5" customHeight="1" x14ac:dyDescent="0.25">
      <c r="A1" s="801" t="s">
        <v>1492</v>
      </c>
      <c r="B1" s="1135" t="s">
        <v>1597</v>
      </c>
      <c r="C1" s="1136"/>
      <c r="D1" s="1136"/>
      <c r="E1" s="1136"/>
      <c r="F1" s="1136"/>
      <c r="G1" s="1136"/>
      <c r="H1" s="1137"/>
      <c r="I1" s="976" t="s">
        <v>1636</v>
      </c>
    </row>
    <row r="2" spans="1:9" x14ac:dyDescent="0.25">
      <c r="B2" s="1142"/>
      <c r="C2" s="1142"/>
      <c r="D2" s="1142"/>
      <c r="E2" s="1142"/>
      <c r="F2" s="1142"/>
      <c r="G2" s="1142"/>
    </row>
    <row r="3" spans="1:9" x14ac:dyDescent="0.25">
      <c r="A3" s="782"/>
      <c r="B3" s="781"/>
      <c r="C3" s="781"/>
      <c r="D3" s="781"/>
      <c r="E3" s="781"/>
      <c r="F3" s="781"/>
      <c r="G3" s="911" t="s">
        <v>1591</v>
      </c>
    </row>
    <row r="4" spans="1:9" s="854" customFormat="1" ht="29.1" customHeight="1" x14ac:dyDescent="0.25">
      <c r="A4" s="928" t="s">
        <v>1414</v>
      </c>
      <c r="B4" s="1139"/>
      <c r="C4" s="1140"/>
      <c r="D4" s="1141"/>
      <c r="E4" s="781"/>
      <c r="F4" s="853"/>
      <c r="G4" s="1138" t="s">
        <v>1582</v>
      </c>
      <c r="H4" s="1138"/>
      <c r="I4" s="927" t="s">
        <v>1587</v>
      </c>
    </row>
    <row r="5" spans="1:9" s="854" customFormat="1" ht="29.1" customHeight="1" x14ac:dyDescent="0.25">
      <c r="A5" s="928" t="s">
        <v>1554</v>
      </c>
      <c r="B5" s="1139"/>
      <c r="C5" s="1140"/>
      <c r="D5" s="1141"/>
      <c r="E5" s="781"/>
      <c r="F5" s="853"/>
      <c r="G5" s="1138" t="s">
        <v>1583</v>
      </c>
      <c r="H5" s="1138"/>
      <c r="I5" s="927" t="s">
        <v>1588</v>
      </c>
    </row>
    <row r="6" spans="1:9" s="854" customFormat="1" ht="29.1" customHeight="1" x14ac:dyDescent="0.25">
      <c r="A6" s="928" t="s">
        <v>1580</v>
      </c>
      <c r="B6" s="1139"/>
      <c r="C6" s="1140"/>
      <c r="D6" s="1141"/>
      <c r="E6" s="781"/>
      <c r="F6" s="853"/>
      <c r="G6" s="1138" t="s">
        <v>1584</v>
      </c>
      <c r="H6" s="1138"/>
      <c r="I6" s="927" t="s">
        <v>1589</v>
      </c>
    </row>
    <row r="7" spans="1:9" s="854" customFormat="1" ht="29.1" customHeight="1" x14ac:dyDescent="0.25">
      <c r="A7" s="928" t="s">
        <v>1581</v>
      </c>
      <c r="B7" s="1139"/>
      <c r="C7" s="1140"/>
      <c r="D7" s="1141"/>
      <c r="E7" s="781"/>
      <c r="F7" s="853"/>
      <c r="G7" s="1138" t="s">
        <v>1585</v>
      </c>
      <c r="H7" s="1138"/>
      <c r="I7" s="927" t="s">
        <v>1590</v>
      </c>
    </row>
    <row r="8" spans="1:9" s="854" customFormat="1" ht="29.1" customHeight="1" x14ac:dyDescent="0.25">
      <c r="A8" s="928" t="s">
        <v>1579</v>
      </c>
      <c r="B8" s="1139"/>
      <c r="C8" s="1140"/>
      <c r="D8" s="1141"/>
      <c r="E8" s="781"/>
      <c r="F8" s="853"/>
      <c r="G8" s="1138" t="s">
        <v>1586</v>
      </c>
      <c r="H8" s="1138"/>
      <c r="I8" s="922"/>
    </row>
    <row r="9" spans="1:9" s="854" customFormat="1" ht="11.45" customHeight="1" x14ac:dyDescent="0.25">
      <c r="A9" s="853"/>
      <c r="B9" s="853"/>
      <c r="C9" s="853"/>
      <c r="D9" s="853"/>
      <c r="E9" s="853"/>
      <c r="F9" s="853"/>
      <c r="I9" s="855"/>
    </row>
    <row r="10" spans="1:9" ht="21" x14ac:dyDescent="0.25">
      <c r="A10" s="924" t="s">
        <v>1582</v>
      </c>
      <c r="B10" s="925"/>
      <c r="C10" s="926"/>
      <c r="D10" s="926"/>
      <c r="E10" s="926"/>
      <c r="F10" s="926"/>
      <c r="G10" s="926"/>
      <c r="H10" s="926"/>
      <c r="I10" s="926"/>
    </row>
    <row r="11" spans="1:9" s="854" customFormat="1" ht="13.5" customHeight="1" x14ac:dyDescent="0.25">
      <c r="A11" s="853"/>
      <c r="B11" s="853"/>
      <c r="C11" s="853"/>
      <c r="D11" s="853"/>
      <c r="E11" s="853"/>
      <c r="F11" s="853"/>
      <c r="G11" s="853"/>
      <c r="H11" s="853"/>
      <c r="I11" s="853"/>
    </row>
    <row r="12" spans="1:9" s="854" customFormat="1" ht="63" customHeight="1" x14ac:dyDescent="0.25">
      <c r="A12" s="1129" t="s">
        <v>1330</v>
      </c>
      <c r="B12" s="1129"/>
      <c r="C12" s="1129"/>
      <c r="D12" s="856" t="s">
        <v>187</v>
      </c>
      <c r="E12" s="856" t="s">
        <v>157</v>
      </c>
      <c r="F12" s="853"/>
      <c r="I12" s="855"/>
    </row>
    <row r="13" spans="1:9" s="854" customFormat="1" ht="52.35" customHeight="1" x14ac:dyDescent="0.25">
      <c r="A13" s="1128" t="s">
        <v>1332</v>
      </c>
      <c r="B13" s="1128"/>
      <c r="C13" s="1128"/>
      <c r="D13" s="857" t="s">
        <v>44</v>
      </c>
      <c r="E13" s="936"/>
      <c r="F13" s="853"/>
      <c r="I13" s="855" t="s">
        <v>1527</v>
      </c>
    </row>
    <row r="14" spans="1:9" s="854" customFormat="1" ht="52.35" customHeight="1" x14ac:dyDescent="0.25">
      <c r="A14" s="1128" t="s">
        <v>1487</v>
      </c>
      <c r="B14" s="1128"/>
      <c r="C14" s="1128"/>
      <c r="D14" s="857" t="s">
        <v>44</v>
      </c>
      <c r="E14" s="936"/>
      <c r="F14" s="853"/>
      <c r="I14" s="855" t="s">
        <v>1528</v>
      </c>
    </row>
    <row r="15" spans="1:9" s="854" customFormat="1" ht="52.35" customHeight="1" x14ac:dyDescent="0.25">
      <c r="A15" s="1128" t="s">
        <v>1529</v>
      </c>
      <c r="B15" s="1128"/>
      <c r="C15" s="1128"/>
      <c r="D15" s="857" t="s">
        <v>44</v>
      </c>
      <c r="E15" s="936"/>
      <c r="F15" s="853"/>
      <c r="I15" s="855" t="s">
        <v>1447</v>
      </c>
    </row>
    <row r="16" spans="1:9" s="854" customFormat="1" ht="52.35" customHeight="1" x14ac:dyDescent="0.25">
      <c r="A16" s="1128" t="s">
        <v>1333</v>
      </c>
      <c r="B16" s="1128"/>
      <c r="C16" s="1128"/>
      <c r="D16" s="857" t="s">
        <v>44</v>
      </c>
      <c r="E16" s="936"/>
      <c r="F16" s="853"/>
      <c r="I16" s="855" t="s">
        <v>1513</v>
      </c>
    </row>
    <row r="17" spans="1:9" s="854" customFormat="1" ht="52.35" customHeight="1" x14ac:dyDescent="0.25">
      <c r="A17" s="1128" t="s">
        <v>1553</v>
      </c>
      <c r="B17" s="1128"/>
      <c r="C17" s="1128"/>
      <c r="D17" s="857" t="s">
        <v>1334</v>
      </c>
      <c r="E17" s="937"/>
      <c r="F17" s="853"/>
      <c r="I17" s="855" t="s">
        <v>1552</v>
      </c>
    </row>
    <row r="18" spans="1:9" s="854" customFormat="1" ht="32.1" customHeight="1" x14ac:dyDescent="0.25">
      <c r="A18" s="11"/>
      <c r="B18" s="11"/>
      <c r="C18" s="11"/>
      <c r="D18" s="853"/>
      <c r="E18" s="11"/>
      <c r="F18" s="853"/>
      <c r="I18" s="855"/>
    </row>
    <row r="19" spans="1:9" ht="21" x14ac:dyDescent="0.25">
      <c r="A19" s="924" t="s">
        <v>1583</v>
      </c>
      <c r="B19" s="925"/>
      <c r="C19" s="926"/>
      <c r="D19" s="926"/>
      <c r="E19" s="926"/>
      <c r="F19" s="926"/>
      <c r="G19" s="926"/>
      <c r="H19" s="926"/>
      <c r="I19" s="926"/>
    </row>
    <row r="20" spans="1:9" s="854" customFormat="1" ht="13.5" customHeight="1" x14ac:dyDescent="0.25">
      <c r="A20" s="853"/>
      <c r="B20" s="853"/>
      <c r="C20" s="853"/>
      <c r="D20" s="853"/>
      <c r="E20" s="853"/>
      <c r="F20" s="853"/>
      <c r="G20" s="853"/>
      <c r="H20" s="853"/>
      <c r="I20" s="853"/>
    </row>
    <row r="21" spans="1:9" s="854" customFormat="1" ht="54.6" customHeight="1" x14ac:dyDescent="0.25">
      <c r="A21" s="1129" t="s">
        <v>1335</v>
      </c>
      <c r="B21" s="1129"/>
      <c r="C21" s="1129"/>
      <c r="D21" s="856" t="s">
        <v>187</v>
      </c>
      <c r="E21" s="856" t="s">
        <v>1537</v>
      </c>
      <c r="F21" s="856" t="s">
        <v>1538</v>
      </c>
      <c r="I21" s="855" t="s">
        <v>1543</v>
      </c>
    </row>
    <row r="22" spans="1:9" s="854" customFormat="1" ht="52.35" customHeight="1" x14ac:dyDescent="0.25">
      <c r="A22" s="1130" t="s">
        <v>1336</v>
      </c>
      <c r="B22" s="1130"/>
      <c r="C22" s="1130"/>
      <c r="D22" s="857" t="s">
        <v>1337</v>
      </c>
      <c r="E22" s="938"/>
      <c r="F22" s="938"/>
      <c r="I22" s="855" t="s">
        <v>1448</v>
      </c>
    </row>
    <row r="23" spans="1:9" s="854" customFormat="1" ht="52.35" customHeight="1" x14ac:dyDescent="0.25">
      <c r="A23" s="1130" t="s">
        <v>1415</v>
      </c>
      <c r="B23" s="1130"/>
      <c r="C23" s="1130"/>
      <c r="D23" s="857" t="s">
        <v>1337</v>
      </c>
      <c r="E23" s="938"/>
      <c r="F23" s="938"/>
      <c r="G23" s="853"/>
      <c r="I23" s="855" t="s">
        <v>1449</v>
      </c>
    </row>
    <row r="24" spans="1:9" s="854" customFormat="1" ht="52.35" customHeight="1" x14ac:dyDescent="0.25">
      <c r="A24" s="1130" t="s">
        <v>1338</v>
      </c>
      <c r="B24" s="1130"/>
      <c r="C24" s="1130"/>
      <c r="D24" s="857" t="s">
        <v>772</v>
      </c>
      <c r="E24" s="938"/>
      <c r="F24" s="938"/>
      <c r="G24" s="853"/>
      <c r="I24" s="855" t="s">
        <v>1490</v>
      </c>
    </row>
    <row r="25" spans="1:9" s="854" customFormat="1" ht="52.35" customHeight="1" x14ac:dyDescent="0.25">
      <c r="A25" s="1130" t="s">
        <v>1488</v>
      </c>
      <c r="B25" s="1130"/>
      <c r="C25" s="1130"/>
      <c r="D25" s="857" t="s">
        <v>29</v>
      </c>
      <c r="E25" s="938"/>
      <c r="F25" s="938"/>
      <c r="G25" s="853"/>
      <c r="I25" s="855" t="s">
        <v>1450</v>
      </c>
    </row>
    <row r="26" spans="1:9" s="854" customFormat="1" ht="31.35" customHeight="1" x14ac:dyDescent="0.25">
      <c r="A26" s="858"/>
      <c r="B26" s="859"/>
      <c r="D26" s="860"/>
      <c r="E26" s="860"/>
      <c r="F26" s="853"/>
      <c r="G26" s="853"/>
      <c r="I26" s="855"/>
    </row>
    <row r="27" spans="1:9" s="854" customFormat="1" ht="45" x14ac:dyDescent="0.25">
      <c r="A27" s="1131" t="s">
        <v>1416</v>
      </c>
      <c r="B27" s="1132"/>
      <c r="C27" s="861" t="s">
        <v>1417</v>
      </c>
      <c r="D27" s="862" t="s">
        <v>1534</v>
      </c>
      <c r="E27" s="863" t="s">
        <v>1418</v>
      </c>
      <c r="F27" s="862" t="s">
        <v>1540</v>
      </c>
      <c r="H27" s="864"/>
      <c r="I27" s="855" t="s">
        <v>1546</v>
      </c>
    </row>
    <row r="28" spans="1:9" s="854" customFormat="1" ht="43.5" customHeight="1" x14ac:dyDescent="0.25">
      <c r="A28" s="1126"/>
      <c r="B28" s="1127"/>
      <c r="C28" s="939"/>
      <c r="D28" s="939"/>
      <c r="E28" s="939"/>
      <c r="F28" s="939"/>
      <c r="H28" s="864"/>
      <c r="I28" s="855" t="s">
        <v>1451</v>
      </c>
    </row>
    <row r="29" spans="1:9" s="854" customFormat="1" ht="43.5" customHeight="1" x14ac:dyDescent="0.25">
      <c r="A29" s="865"/>
      <c r="B29" s="866"/>
      <c r="C29" s="939"/>
      <c r="D29" s="939"/>
      <c r="E29" s="939"/>
      <c r="F29" s="939"/>
      <c r="H29" s="864"/>
      <c r="I29" s="855" t="s">
        <v>1452</v>
      </c>
    </row>
    <row r="30" spans="1:9" s="854" customFormat="1" ht="40.5" customHeight="1" x14ac:dyDescent="0.25">
      <c r="A30" s="1133"/>
      <c r="B30" s="1134"/>
      <c r="C30" s="939"/>
      <c r="D30" s="939"/>
      <c r="E30" s="939"/>
      <c r="F30" s="939"/>
      <c r="H30" s="864"/>
      <c r="I30" s="855" t="s">
        <v>1453</v>
      </c>
    </row>
    <row r="31" spans="1:9" s="854" customFormat="1" ht="40.5" customHeight="1" x14ac:dyDescent="0.25">
      <c r="A31" s="1126"/>
      <c r="B31" s="1127"/>
      <c r="C31" s="939"/>
      <c r="D31" s="939"/>
      <c r="E31" s="939"/>
      <c r="F31" s="939"/>
      <c r="H31" s="864"/>
    </row>
    <row r="32" spans="1:9" s="867" customFormat="1" ht="40.5" customHeight="1" x14ac:dyDescent="0.25">
      <c r="A32" s="1115" t="s">
        <v>1340</v>
      </c>
      <c r="B32" s="1116"/>
      <c r="C32" s="951">
        <f>SUM(C28:C31)</f>
        <v>0</v>
      </c>
      <c r="D32" s="952">
        <f>SUM(D28:D31)</f>
        <v>0</v>
      </c>
      <c r="E32" s="939"/>
      <c r="F32" s="939"/>
      <c r="H32" s="864"/>
      <c r="I32" s="967" t="s">
        <v>1533</v>
      </c>
    </row>
    <row r="33" spans="1:9" s="854" customFormat="1" ht="44.45" customHeight="1" x14ac:dyDescent="0.25">
      <c r="A33" s="868"/>
      <c r="B33" s="860"/>
      <c r="C33" s="860"/>
      <c r="D33" s="860"/>
      <c r="E33" s="860"/>
      <c r="F33" s="853"/>
      <c r="G33" s="853"/>
      <c r="I33" s="855"/>
    </row>
    <row r="34" spans="1:9" ht="21" x14ac:dyDescent="0.25">
      <c r="A34" s="924" t="s">
        <v>1584</v>
      </c>
      <c r="B34" s="925"/>
      <c r="C34" s="926"/>
      <c r="D34" s="926"/>
      <c r="E34" s="926"/>
      <c r="F34" s="926"/>
      <c r="G34" s="926"/>
      <c r="H34" s="926"/>
      <c r="I34" s="926"/>
    </row>
    <row r="35" spans="1:9" s="854" customFormat="1" ht="13.5" customHeight="1" x14ac:dyDescent="0.25">
      <c r="A35" s="853"/>
      <c r="B35" s="853"/>
      <c r="C35" s="853"/>
      <c r="D35" s="853"/>
      <c r="E35" s="853"/>
      <c r="F35" s="853"/>
      <c r="G35" s="853"/>
      <c r="H35" s="853"/>
      <c r="I35" s="853"/>
    </row>
    <row r="36" spans="1:9" s="854" customFormat="1" ht="35.450000000000003" customHeight="1" x14ac:dyDescent="0.25">
      <c r="A36" s="1117" t="s">
        <v>1419</v>
      </c>
      <c r="B36" s="1118"/>
      <c r="C36" s="870" t="s">
        <v>1420</v>
      </c>
      <c r="D36" s="870"/>
      <c r="E36" s="856" t="s">
        <v>1537</v>
      </c>
      <c r="F36" s="856" t="s">
        <v>1538</v>
      </c>
      <c r="I36" s="855" t="s">
        <v>1543</v>
      </c>
    </row>
    <row r="37" spans="1:9" s="854" customFormat="1" ht="45.75" customHeight="1" x14ac:dyDescent="0.25">
      <c r="A37" s="1086" t="s">
        <v>1341</v>
      </c>
      <c r="B37" s="1119"/>
      <c r="C37" s="1120" t="s">
        <v>1342</v>
      </c>
      <c r="D37" s="1121"/>
      <c r="E37" s="939"/>
      <c r="F37" s="939"/>
      <c r="G37" s="871"/>
      <c r="I37" s="855" t="s">
        <v>1536</v>
      </c>
    </row>
    <row r="38" spans="1:9" s="854" customFormat="1" ht="45.75" customHeight="1" x14ac:dyDescent="0.25">
      <c r="A38" s="1086" t="s">
        <v>1421</v>
      </c>
      <c r="B38" s="1087"/>
      <c r="C38" s="1073" t="s">
        <v>1422</v>
      </c>
      <c r="D38" s="1074"/>
      <c r="E38" s="939"/>
      <c r="F38" s="939"/>
      <c r="G38" s="871"/>
      <c r="I38" s="855" t="s">
        <v>1530</v>
      </c>
    </row>
    <row r="39" spans="1:9" s="854" customFormat="1" ht="45.75" customHeight="1" x14ac:dyDescent="0.25">
      <c r="A39" s="929" t="s">
        <v>1535</v>
      </c>
      <c r="B39" s="930"/>
      <c r="C39" s="1073" t="s">
        <v>1531</v>
      </c>
      <c r="D39" s="1074"/>
      <c r="E39" s="939"/>
      <c r="F39" s="939"/>
      <c r="G39" s="871"/>
      <c r="I39" s="855" t="s">
        <v>1532</v>
      </c>
    </row>
    <row r="40" spans="1:9" s="854" customFormat="1" ht="45.75" customHeight="1" x14ac:dyDescent="0.25">
      <c r="A40" s="1075" t="s">
        <v>1423</v>
      </c>
      <c r="B40" s="1076"/>
      <c r="C40" s="1071" t="s">
        <v>1539</v>
      </c>
      <c r="D40" s="1072"/>
      <c r="E40" s="933" t="e">
        <f>E38/E37</f>
        <v>#DIV/0!</v>
      </c>
      <c r="F40" s="933" t="e">
        <f>F38/F37</f>
        <v>#DIV/0!</v>
      </c>
      <c r="I40" s="967" t="s">
        <v>1533</v>
      </c>
    </row>
    <row r="41" spans="1:9" s="854" customFormat="1" ht="45.75" customHeight="1" x14ac:dyDescent="0.25">
      <c r="A41" s="1075" t="s">
        <v>1541</v>
      </c>
      <c r="B41" s="1076"/>
      <c r="C41" s="1071" t="s">
        <v>1542</v>
      </c>
      <c r="D41" s="1072"/>
      <c r="E41" s="933" t="e">
        <f>+E39/E38</f>
        <v>#DIV/0!</v>
      </c>
      <c r="F41" s="933" t="e">
        <f>+F39/F38</f>
        <v>#DIV/0!</v>
      </c>
      <c r="I41" s="967" t="s">
        <v>1533</v>
      </c>
    </row>
    <row r="42" spans="1:9" s="854" customFormat="1" ht="45.75" customHeight="1" x14ac:dyDescent="0.25">
      <c r="A42" s="1086" t="s">
        <v>1343</v>
      </c>
      <c r="B42" s="1087"/>
      <c r="C42" s="1073" t="s">
        <v>1344</v>
      </c>
      <c r="D42" s="1074"/>
      <c r="E42" s="939"/>
      <c r="F42" s="939"/>
      <c r="I42" s="855" t="s">
        <v>1454</v>
      </c>
    </row>
    <row r="43" spans="1:9" s="854" customFormat="1" ht="45.75" customHeight="1" x14ac:dyDescent="0.25">
      <c r="A43" s="1122" t="s">
        <v>1424</v>
      </c>
      <c r="B43" s="1123"/>
      <c r="C43" s="1073" t="s">
        <v>1425</v>
      </c>
      <c r="D43" s="1074"/>
      <c r="E43" s="939"/>
      <c r="F43" s="939"/>
      <c r="I43" s="855" t="s">
        <v>1455</v>
      </c>
    </row>
    <row r="44" spans="1:9" s="854" customFormat="1" ht="57" customHeight="1" x14ac:dyDescent="0.25">
      <c r="A44" s="1124"/>
      <c r="B44" s="1125"/>
      <c r="C44" s="1073" t="s">
        <v>1426</v>
      </c>
      <c r="D44" s="1074"/>
      <c r="E44" s="939"/>
      <c r="F44" s="939"/>
      <c r="I44" s="855" t="s">
        <v>1456</v>
      </c>
    </row>
    <row r="45" spans="1:9" s="854" customFormat="1" ht="46.35" customHeight="1" x14ac:dyDescent="0.25">
      <c r="A45" s="1080" t="s">
        <v>1427</v>
      </c>
      <c r="B45" s="1081"/>
      <c r="C45" s="1073" t="s">
        <v>1428</v>
      </c>
      <c r="D45" s="1074"/>
      <c r="E45" s="939"/>
      <c r="F45" s="939"/>
      <c r="I45" s="855" t="s">
        <v>1457</v>
      </c>
    </row>
    <row r="46" spans="1:9" s="854" customFormat="1" ht="45.75" customHeight="1" x14ac:dyDescent="0.25">
      <c r="A46" s="1069" t="s">
        <v>1429</v>
      </c>
      <c r="B46" s="1070"/>
      <c r="C46" s="1071"/>
      <c r="D46" s="1072"/>
      <c r="E46" s="933" t="e">
        <f>+E45/E38</f>
        <v>#DIV/0!</v>
      </c>
      <c r="F46" s="933" t="e">
        <f>+F45/F38</f>
        <v>#DIV/0!</v>
      </c>
      <c r="I46" s="967" t="s">
        <v>1533</v>
      </c>
    </row>
    <row r="47" spans="1:9" s="854" customFormat="1" ht="46.35" customHeight="1" x14ac:dyDescent="0.25">
      <c r="A47" s="1080" t="s">
        <v>1345</v>
      </c>
      <c r="B47" s="1081"/>
      <c r="C47" s="1082" t="s">
        <v>1346</v>
      </c>
      <c r="D47" s="1083"/>
      <c r="E47" s="939"/>
      <c r="F47" s="939"/>
      <c r="I47" s="855" t="s">
        <v>1458</v>
      </c>
    </row>
    <row r="48" spans="1:9" s="854" customFormat="1" ht="46.35" customHeight="1" x14ac:dyDescent="0.25">
      <c r="A48" s="872"/>
      <c r="B48" s="872"/>
      <c r="E48" s="853"/>
      <c r="F48" s="853"/>
      <c r="I48" s="855"/>
    </row>
    <row r="49" spans="1:9" ht="21" x14ac:dyDescent="0.25">
      <c r="A49" s="924" t="s">
        <v>1585</v>
      </c>
      <c r="B49" s="925"/>
      <c r="C49" s="926"/>
      <c r="D49" s="926"/>
      <c r="E49" s="926"/>
      <c r="F49" s="926"/>
      <c r="G49" s="926"/>
      <c r="H49" s="926"/>
      <c r="I49" s="926"/>
    </row>
    <row r="50" spans="1:9" s="854" customFormat="1" ht="13.5" customHeight="1" x14ac:dyDescent="0.25">
      <c r="A50" s="853"/>
      <c r="B50" s="853"/>
      <c r="C50" s="853"/>
      <c r="D50" s="853"/>
      <c r="E50" s="853"/>
      <c r="F50" s="853"/>
      <c r="G50" s="853"/>
      <c r="H50" s="853"/>
      <c r="I50" s="853"/>
    </row>
    <row r="51" spans="1:9" s="854" customFormat="1" ht="46.35" customHeight="1" x14ac:dyDescent="0.25">
      <c r="A51" s="872"/>
      <c r="B51" s="872"/>
      <c r="E51" s="856" t="s">
        <v>1537</v>
      </c>
      <c r="F51" s="856" t="s">
        <v>1538</v>
      </c>
      <c r="G51" s="873"/>
      <c r="H51" s="874"/>
      <c r="I51" s="855" t="s">
        <v>1543</v>
      </c>
    </row>
    <row r="52" spans="1:9" s="854" customFormat="1" ht="46.35" customHeight="1" x14ac:dyDescent="0.25">
      <c r="A52" s="1084" t="s">
        <v>1347</v>
      </c>
      <c r="B52" s="1085"/>
      <c r="C52" s="1077" t="s">
        <v>1348</v>
      </c>
      <c r="D52" s="1078"/>
      <c r="E52" s="940"/>
      <c r="F52" s="940"/>
      <c r="I52" s="855" t="s">
        <v>1459</v>
      </c>
    </row>
    <row r="53" spans="1:9" s="854" customFormat="1" ht="46.35" customHeight="1" x14ac:dyDescent="0.25">
      <c r="A53" s="1084" t="s">
        <v>1349</v>
      </c>
      <c r="B53" s="1085"/>
      <c r="C53" s="1077" t="s">
        <v>1350</v>
      </c>
      <c r="D53" s="1078"/>
      <c r="E53" s="940"/>
      <c r="F53" s="940"/>
      <c r="I53" s="855" t="s">
        <v>1547</v>
      </c>
    </row>
    <row r="54" spans="1:9" s="854" customFormat="1" ht="46.35" customHeight="1" x14ac:dyDescent="0.25">
      <c r="A54" s="1075" t="s">
        <v>1548</v>
      </c>
      <c r="B54" s="1076"/>
      <c r="C54" s="1077" t="s">
        <v>1549</v>
      </c>
      <c r="D54" s="1078"/>
      <c r="E54" s="933" t="e">
        <f>+E53/E23</f>
        <v>#DIV/0!</v>
      </c>
      <c r="F54" s="933" t="e">
        <f>+F53/F23</f>
        <v>#DIV/0!</v>
      </c>
      <c r="I54" s="967" t="s">
        <v>1533</v>
      </c>
    </row>
    <row r="55" spans="1:9" s="854" customFormat="1" ht="46.35" customHeight="1" x14ac:dyDescent="0.25">
      <c r="A55" s="1084" t="s">
        <v>1351</v>
      </c>
      <c r="B55" s="1085"/>
      <c r="C55" s="1077" t="s">
        <v>1352</v>
      </c>
      <c r="D55" s="1078"/>
      <c r="E55" s="940"/>
      <c r="F55" s="940"/>
      <c r="I55" s="855" t="s">
        <v>1460</v>
      </c>
    </row>
    <row r="56" spans="1:9" s="854" customFormat="1" ht="46.35" customHeight="1" x14ac:dyDescent="0.25">
      <c r="A56" s="1069" t="s">
        <v>1550</v>
      </c>
      <c r="B56" s="1079"/>
      <c r="C56" s="1077" t="s">
        <v>1551</v>
      </c>
      <c r="D56" s="1078"/>
      <c r="E56" s="933" t="e">
        <f>+E55/E39</f>
        <v>#DIV/0!</v>
      </c>
      <c r="F56" s="933" t="e">
        <f>+F55/F39</f>
        <v>#DIV/0!</v>
      </c>
      <c r="I56" s="967" t="s">
        <v>1533</v>
      </c>
    </row>
    <row r="57" spans="1:9" s="854" customFormat="1" ht="56.45" customHeight="1" x14ac:dyDescent="0.25">
      <c r="A57" s="1084" t="s">
        <v>1353</v>
      </c>
      <c r="B57" s="1110"/>
      <c r="C57" s="1077" t="s">
        <v>1354</v>
      </c>
      <c r="D57" s="1078"/>
      <c r="E57" s="940"/>
      <c r="F57" s="940"/>
      <c r="I57" s="855" t="s">
        <v>1461</v>
      </c>
    </row>
    <row r="58" spans="1:9" s="854" customFormat="1" ht="46.35" customHeight="1" x14ac:dyDescent="0.25">
      <c r="A58" s="1084" t="s">
        <v>1355</v>
      </c>
      <c r="B58" s="1085"/>
      <c r="C58" s="1111" t="s">
        <v>1544</v>
      </c>
      <c r="D58" s="1112"/>
      <c r="E58" s="940"/>
      <c r="F58" s="940"/>
      <c r="I58" s="855" t="s">
        <v>1462</v>
      </c>
    </row>
    <row r="59" spans="1:9" s="854" customFormat="1" ht="46.35" customHeight="1" x14ac:dyDescent="0.25">
      <c r="A59" s="872"/>
      <c r="B59" s="872"/>
      <c r="E59" s="875"/>
      <c r="F59" s="876"/>
      <c r="G59" s="873"/>
      <c r="H59" s="874"/>
      <c r="I59" s="855"/>
    </row>
    <row r="60" spans="1:9" ht="21" x14ac:dyDescent="0.25">
      <c r="A60" s="924" t="s">
        <v>1586</v>
      </c>
      <c r="B60" s="925"/>
      <c r="C60" s="926"/>
      <c r="D60" s="926"/>
      <c r="E60" s="926"/>
      <c r="F60" s="926"/>
      <c r="G60" s="926"/>
      <c r="H60" s="926"/>
      <c r="I60" s="926"/>
    </row>
    <row r="61" spans="1:9" s="854" customFormat="1" ht="13.5" customHeight="1" x14ac:dyDescent="0.25">
      <c r="A61" s="853"/>
      <c r="B61" s="853"/>
      <c r="C61" s="853"/>
      <c r="D61" s="853"/>
      <c r="E61" s="853"/>
      <c r="F61" s="853"/>
      <c r="G61" s="853"/>
      <c r="H61" s="853"/>
      <c r="I61" s="853"/>
    </row>
    <row r="62" spans="1:9" s="854" customFormat="1" ht="32.1" customHeight="1" x14ac:dyDescent="0.25">
      <c r="A62" s="931" t="s">
        <v>1356</v>
      </c>
      <c r="B62" s="877" t="s">
        <v>1357</v>
      </c>
      <c r="C62" s="877" t="s">
        <v>1358</v>
      </c>
      <c r="D62" s="877" t="s">
        <v>1359</v>
      </c>
      <c r="E62" s="1113" t="s">
        <v>1491</v>
      </c>
      <c r="F62" s="1114"/>
      <c r="G62" s="869" t="s">
        <v>1360</v>
      </c>
      <c r="H62" s="864"/>
      <c r="I62" s="878" t="s">
        <v>1545</v>
      </c>
    </row>
    <row r="63" spans="1:9" s="854" customFormat="1" ht="46.35" customHeight="1" x14ac:dyDescent="0.25">
      <c r="A63" s="879" t="s">
        <v>1430</v>
      </c>
      <c r="B63" s="934" t="e">
        <f>+D63/$D$68</f>
        <v>#DIV/0!</v>
      </c>
      <c r="C63" s="939"/>
      <c r="D63" s="939"/>
      <c r="E63" s="1107" t="s">
        <v>1361</v>
      </c>
      <c r="F63" s="1107"/>
      <c r="G63" s="941"/>
      <c r="H63" s="880"/>
      <c r="I63" s="878" t="s">
        <v>1463</v>
      </c>
    </row>
    <row r="64" spans="1:9" s="854" customFormat="1" ht="46.35" customHeight="1" x14ac:dyDescent="0.25">
      <c r="A64" s="879" t="s">
        <v>1431</v>
      </c>
      <c r="B64" s="934" t="e">
        <f t="shared" ref="B64:B67" si="0">+D64/$D$68</f>
        <v>#DIV/0!</v>
      </c>
      <c r="C64" s="939"/>
      <c r="D64" s="939"/>
      <c r="E64" s="1095" t="s">
        <v>1432</v>
      </c>
      <c r="F64" s="1095"/>
      <c r="G64" s="941"/>
      <c r="H64" s="880"/>
      <c r="I64" s="878" t="s">
        <v>1464</v>
      </c>
    </row>
    <row r="65" spans="1:9" s="854" customFormat="1" ht="46.35" customHeight="1" x14ac:dyDescent="0.25">
      <c r="A65" s="879" t="s">
        <v>1433</v>
      </c>
      <c r="B65" s="934" t="e">
        <f t="shared" si="0"/>
        <v>#DIV/0!</v>
      </c>
      <c r="C65" s="939"/>
      <c r="D65" s="939"/>
      <c r="E65" s="1095" t="s">
        <v>1434</v>
      </c>
      <c r="F65" s="1095"/>
      <c r="G65" s="941"/>
      <c r="I65" s="878" t="s">
        <v>1465</v>
      </c>
    </row>
    <row r="66" spans="1:9" s="854" customFormat="1" ht="52.5" customHeight="1" x14ac:dyDescent="0.25">
      <c r="A66" s="879" t="s">
        <v>1435</v>
      </c>
      <c r="B66" s="934" t="e">
        <f t="shared" si="0"/>
        <v>#DIV/0!</v>
      </c>
      <c r="C66" s="939"/>
      <c r="D66" s="939"/>
      <c r="E66" s="1095" t="s">
        <v>1436</v>
      </c>
      <c r="F66" s="1095"/>
      <c r="G66" s="941"/>
      <c r="I66" s="878" t="s">
        <v>1466</v>
      </c>
    </row>
    <row r="67" spans="1:9" s="854" customFormat="1" ht="46.35" customHeight="1" x14ac:dyDescent="0.25">
      <c r="A67" s="879" t="s">
        <v>1437</v>
      </c>
      <c r="B67" s="934" t="e">
        <f t="shared" si="0"/>
        <v>#DIV/0!</v>
      </c>
      <c r="C67" s="939"/>
      <c r="D67" s="939"/>
      <c r="E67" s="1095" t="s">
        <v>1438</v>
      </c>
      <c r="F67" s="1095"/>
      <c r="G67" s="941"/>
      <c r="I67" s="878" t="s">
        <v>1489</v>
      </c>
    </row>
    <row r="68" spans="1:9" s="854" customFormat="1" ht="46.35" customHeight="1" x14ac:dyDescent="0.25">
      <c r="A68" s="881" t="s">
        <v>1340</v>
      </c>
      <c r="B68" s="934" t="e">
        <f>SUM(B63:B67)</f>
        <v>#DIV/0!</v>
      </c>
      <c r="C68" s="935">
        <f>SUM(C63:C65)</f>
        <v>0</v>
      </c>
      <c r="D68" s="935">
        <f>SUM(D63:D67)</f>
        <v>0</v>
      </c>
      <c r="E68" s="1095" t="s">
        <v>1439</v>
      </c>
      <c r="F68" s="1095"/>
      <c r="G68" s="941"/>
      <c r="H68" s="880"/>
      <c r="I68" s="855"/>
    </row>
    <row r="69" spans="1:9" s="854" customFormat="1" ht="46.35" customHeight="1" x14ac:dyDescent="0.25">
      <c r="A69" s="931" t="s">
        <v>1362</v>
      </c>
      <c r="B69" s="934" t="e">
        <f>+C68/D68</f>
        <v>#DIV/0!</v>
      </c>
      <c r="H69" s="880"/>
      <c r="I69" s="878"/>
    </row>
    <row r="70" spans="1:9" s="854" customFormat="1" ht="15" x14ac:dyDescent="0.25">
      <c r="A70" s="860"/>
      <c r="B70" s="860"/>
      <c r="C70" s="860"/>
      <c r="D70" s="860"/>
      <c r="E70" s="860"/>
      <c r="F70" s="853"/>
      <c r="G70" s="853"/>
      <c r="I70" s="855"/>
    </row>
    <row r="71" spans="1:9" ht="21" x14ac:dyDescent="0.25">
      <c r="A71" s="924" t="s">
        <v>1587</v>
      </c>
      <c r="B71" s="925"/>
      <c r="C71" s="926"/>
      <c r="D71" s="926"/>
      <c r="E71" s="926"/>
      <c r="F71" s="926"/>
      <c r="G71" s="926"/>
      <c r="H71" s="926"/>
      <c r="I71" s="926"/>
    </row>
    <row r="72" spans="1:9" s="854" customFormat="1" ht="13.5" customHeight="1" x14ac:dyDescent="0.25">
      <c r="A72" s="853"/>
      <c r="B72" s="853"/>
      <c r="C72" s="853"/>
      <c r="D72" s="853"/>
      <c r="E72" s="853"/>
      <c r="F72" s="853"/>
      <c r="G72" s="853"/>
      <c r="H72" s="853"/>
      <c r="I72" s="853"/>
    </row>
    <row r="73" spans="1:9" s="854" customFormat="1" ht="18" customHeight="1" x14ac:dyDescent="0.25">
      <c r="A73" s="1108" t="s">
        <v>1363</v>
      </c>
      <c r="B73" s="1108"/>
      <c r="D73" s="1108" t="s">
        <v>1364</v>
      </c>
      <c r="E73" s="1108"/>
      <c r="F73" s="1108"/>
      <c r="G73" s="873"/>
      <c r="H73" s="874"/>
      <c r="I73" s="855"/>
    </row>
    <row r="74" spans="1:9" s="854" customFormat="1" ht="46.35" customHeight="1" x14ac:dyDescent="0.25">
      <c r="A74" s="879" t="s">
        <v>1365</v>
      </c>
      <c r="B74" s="942" t="s">
        <v>1672</v>
      </c>
      <c r="D74" s="1107" t="s">
        <v>1366</v>
      </c>
      <c r="E74" s="1107"/>
      <c r="F74" s="942"/>
      <c r="G74" s="873"/>
      <c r="H74" s="874"/>
      <c r="I74" s="855" t="s">
        <v>1467</v>
      </c>
    </row>
    <row r="75" spans="1:9" s="854" customFormat="1" ht="46.35" customHeight="1" x14ac:dyDescent="0.25">
      <c r="A75" s="882" t="s">
        <v>1367</v>
      </c>
      <c r="B75" s="942"/>
      <c r="D75" s="1107" t="s">
        <v>1368</v>
      </c>
      <c r="E75" s="1107"/>
      <c r="F75" s="942"/>
      <c r="G75" s="873"/>
      <c r="H75" s="874"/>
      <c r="I75" s="855" t="s">
        <v>1468</v>
      </c>
    </row>
    <row r="76" spans="1:9" s="854" customFormat="1" ht="46.35" customHeight="1" x14ac:dyDescent="0.25">
      <c r="A76" s="882" t="s">
        <v>1369</v>
      </c>
      <c r="B76" s="942"/>
      <c r="D76" s="1107" t="s">
        <v>1370</v>
      </c>
      <c r="E76" s="1107"/>
      <c r="F76" s="942"/>
      <c r="G76" s="873"/>
      <c r="H76" s="874"/>
      <c r="I76" s="855" t="s">
        <v>1469</v>
      </c>
    </row>
    <row r="77" spans="1:9" s="854" customFormat="1" ht="24" customHeight="1" x14ac:dyDescent="0.25">
      <c r="A77" s="1108" t="s">
        <v>1371</v>
      </c>
      <c r="B77" s="1108"/>
      <c r="D77" s="1108" t="s">
        <v>1372</v>
      </c>
      <c r="E77" s="1108"/>
      <c r="F77" s="1108"/>
      <c r="G77" s="873"/>
      <c r="H77" s="874"/>
      <c r="I77" s="855"/>
    </row>
    <row r="78" spans="1:9" s="854" customFormat="1" ht="43.5" customHeight="1" x14ac:dyDescent="0.25">
      <c r="A78" s="879" t="s">
        <v>1373</v>
      </c>
      <c r="B78" s="942"/>
      <c r="D78" s="1107" t="s">
        <v>1366</v>
      </c>
      <c r="E78" s="1107"/>
      <c r="F78" s="942"/>
      <c r="G78" s="873"/>
      <c r="H78" s="874"/>
      <c r="I78" s="855"/>
    </row>
    <row r="79" spans="1:9" s="854" customFormat="1" ht="43.5" customHeight="1" x14ac:dyDescent="0.25">
      <c r="A79" s="882" t="s">
        <v>1374</v>
      </c>
      <c r="B79" s="942"/>
      <c r="D79" s="1107" t="s">
        <v>1368</v>
      </c>
      <c r="E79" s="1107"/>
      <c r="F79" s="942"/>
      <c r="G79" s="873"/>
      <c r="H79" s="874"/>
      <c r="I79" s="855" t="s">
        <v>1470</v>
      </c>
    </row>
    <row r="80" spans="1:9" s="854" customFormat="1" ht="43.5" customHeight="1" x14ac:dyDescent="0.25">
      <c r="A80" s="882" t="s">
        <v>1375</v>
      </c>
      <c r="B80" s="942"/>
      <c r="D80" s="1107" t="s">
        <v>1370</v>
      </c>
      <c r="E80" s="1107"/>
      <c r="F80" s="942"/>
      <c r="G80" s="873"/>
      <c r="H80" s="874"/>
      <c r="I80" s="855"/>
    </row>
    <row r="81" spans="1:10" s="854" customFormat="1" ht="26.25" customHeight="1" x14ac:dyDescent="0.25">
      <c r="A81" s="872"/>
      <c r="B81" s="872"/>
      <c r="E81" s="875"/>
      <c r="F81" s="873"/>
      <c r="G81" s="873"/>
      <c r="H81" s="874"/>
      <c r="I81" s="855"/>
    </row>
    <row r="82" spans="1:10" s="854" customFormat="1" ht="15" x14ac:dyDescent="0.25">
      <c r="A82" s="1099" t="s">
        <v>1376</v>
      </c>
      <c r="B82" s="1100"/>
      <c r="C82" s="883" t="s">
        <v>1331</v>
      </c>
      <c r="D82" s="883" t="s">
        <v>187</v>
      </c>
      <c r="E82" s="870" t="s">
        <v>157</v>
      </c>
      <c r="F82" s="873"/>
      <c r="G82" s="873"/>
      <c r="H82" s="874"/>
      <c r="I82" s="855"/>
    </row>
    <row r="83" spans="1:10" s="854" customFormat="1" ht="65.25" customHeight="1" x14ac:dyDescent="0.25">
      <c r="A83" s="1095" t="s">
        <v>1377</v>
      </c>
      <c r="B83" s="1095"/>
      <c r="C83" s="942"/>
      <c r="D83" s="884" t="s">
        <v>1339</v>
      </c>
      <c r="E83" s="943"/>
      <c r="F83" s="873"/>
      <c r="G83" s="873"/>
      <c r="H83" s="874"/>
      <c r="I83" s="855" t="s">
        <v>1471</v>
      </c>
    </row>
    <row r="84" spans="1:10" s="854" customFormat="1" ht="65.25" customHeight="1" x14ac:dyDescent="0.25">
      <c r="A84" s="1095" t="s">
        <v>1378</v>
      </c>
      <c r="B84" s="1095"/>
      <c r="C84" s="942" t="s">
        <v>1672</v>
      </c>
      <c r="D84" s="884" t="s">
        <v>1339</v>
      </c>
      <c r="E84" s="943"/>
      <c r="F84" s="873"/>
      <c r="G84" s="873"/>
      <c r="H84" s="874"/>
      <c r="I84" s="855" t="s">
        <v>1472</v>
      </c>
    </row>
    <row r="85" spans="1:10" s="854" customFormat="1" ht="65.25" customHeight="1" x14ac:dyDescent="0.25">
      <c r="A85" s="1101" t="s">
        <v>1379</v>
      </c>
      <c r="B85" s="1102"/>
      <c r="C85" s="942" t="s">
        <v>1672</v>
      </c>
      <c r="D85" s="885" t="s">
        <v>1380</v>
      </c>
      <c r="E85" s="943">
        <v>7</v>
      </c>
      <c r="F85" s="873"/>
      <c r="G85" s="873"/>
      <c r="H85" s="874"/>
      <c r="I85" s="855" t="s">
        <v>1473</v>
      </c>
    </row>
    <row r="86" spans="1:10" s="854" customFormat="1" ht="27" customHeight="1" x14ac:dyDescent="0.25">
      <c r="A86" s="1103"/>
      <c r="B86" s="1103"/>
      <c r="C86" s="886"/>
      <c r="D86" s="853"/>
      <c r="E86" s="853"/>
      <c r="F86" s="853"/>
      <c r="G86" s="853"/>
      <c r="I86" s="855"/>
    </row>
    <row r="87" spans="1:10" s="854" customFormat="1" ht="15" x14ac:dyDescent="0.25">
      <c r="A87" s="1104" t="s">
        <v>1381</v>
      </c>
      <c r="B87" s="1105"/>
      <c r="C87" s="883" t="s">
        <v>1331</v>
      </c>
      <c r="D87" s="883" t="s">
        <v>187</v>
      </c>
      <c r="E87" s="883" t="s">
        <v>157</v>
      </c>
      <c r="F87" s="853"/>
      <c r="G87" s="853"/>
      <c r="H87" s="887"/>
      <c r="I87" s="855"/>
    </row>
    <row r="88" spans="1:10" s="854" customFormat="1" ht="46.5" customHeight="1" x14ac:dyDescent="0.25">
      <c r="A88" s="1109" t="s">
        <v>1374</v>
      </c>
      <c r="B88" s="1109"/>
      <c r="C88" s="944"/>
      <c r="D88" s="888" t="s">
        <v>1339</v>
      </c>
      <c r="E88" s="945"/>
      <c r="F88" s="853"/>
      <c r="G88" s="853"/>
      <c r="I88" s="855" t="s">
        <v>1474</v>
      </c>
    </row>
    <row r="89" spans="1:10" s="854" customFormat="1" ht="46.5" customHeight="1" x14ac:dyDescent="0.25">
      <c r="A89" s="1096" t="s">
        <v>1382</v>
      </c>
      <c r="B89" s="1096"/>
      <c r="C89" s="942"/>
      <c r="D89" s="885" t="s">
        <v>1339</v>
      </c>
      <c r="E89" s="946"/>
      <c r="F89" s="853"/>
      <c r="G89" s="853"/>
      <c r="I89" s="855"/>
    </row>
    <row r="90" spans="1:10" s="854" customFormat="1" ht="42.75" customHeight="1" x14ac:dyDescent="0.25">
      <c r="A90" s="1096" t="s">
        <v>1373</v>
      </c>
      <c r="B90" s="1096"/>
      <c r="C90" s="942"/>
      <c r="D90" s="885" t="s">
        <v>1339</v>
      </c>
      <c r="E90" s="946"/>
      <c r="F90" s="853"/>
      <c r="G90" s="853"/>
      <c r="I90" s="855"/>
    </row>
    <row r="91" spans="1:10" s="854" customFormat="1" ht="36" customHeight="1" x14ac:dyDescent="0.25">
      <c r="A91" s="853"/>
      <c r="B91" s="853"/>
      <c r="C91" s="853"/>
      <c r="D91" s="853"/>
      <c r="E91" s="853"/>
      <c r="F91" s="853"/>
      <c r="G91" s="853"/>
      <c r="I91" s="855"/>
    </row>
    <row r="92" spans="1:10" ht="21" x14ac:dyDescent="0.25">
      <c r="A92" s="924" t="s">
        <v>1588</v>
      </c>
      <c r="B92" s="925"/>
      <c r="C92" s="926"/>
      <c r="D92" s="926"/>
      <c r="E92" s="926"/>
      <c r="F92" s="926"/>
      <c r="G92" s="926"/>
      <c r="H92" s="926"/>
      <c r="I92" s="926"/>
    </row>
    <row r="93" spans="1:10" s="854" customFormat="1" ht="15" x14ac:dyDescent="0.25">
      <c r="A93" s="860"/>
      <c r="B93" s="860"/>
      <c r="C93" s="860"/>
      <c r="D93" s="860"/>
      <c r="E93" s="860"/>
      <c r="F93" s="860"/>
      <c r="G93" s="860"/>
      <c r="H93" s="860"/>
      <c r="I93" s="860"/>
      <c r="J93" s="853"/>
    </row>
    <row r="94" spans="1:10" s="854" customFormat="1" ht="15" x14ac:dyDescent="0.25">
      <c r="A94" s="932" t="s">
        <v>1383</v>
      </c>
      <c r="B94" s="856" t="s">
        <v>44</v>
      </c>
      <c r="C94" s="860"/>
      <c r="D94" s="860"/>
      <c r="E94" s="860"/>
      <c r="F94" s="853"/>
      <c r="G94" s="873"/>
      <c r="H94" s="874"/>
      <c r="I94" s="855"/>
    </row>
    <row r="95" spans="1:10" s="854" customFormat="1" ht="35.450000000000003" customHeight="1" x14ac:dyDescent="0.25">
      <c r="A95" s="879" t="s">
        <v>1061</v>
      </c>
      <c r="B95" s="947"/>
      <c r="C95" s="860"/>
      <c r="D95" s="860"/>
      <c r="E95" s="860"/>
      <c r="F95" s="853"/>
      <c r="G95" s="873"/>
      <c r="H95" s="874"/>
      <c r="I95" s="855" t="s">
        <v>1475</v>
      </c>
    </row>
    <row r="96" spans="1:10" s="854" customFormat="1" ht="35.450000000000003" customHeight="1" x14ac:dyDescent="0.25">
      <c r="A96" s="882" t="s">
        <v>1062</v>
      </c>
      <c r="B96" s="947"/>
      <c r="C96" s="860"/>
      <c r="D96" s="860"/>
      <c r="E96" s="860"/>
      <c r="F96" s="853"/>
      <c r="G96" s="873"/>
      <c r="H96" s="874"/>
      <c r="I96" s="855" t="s">
        <v>1476</v>
      </c>
    </row>
    <row r="97" spans="1:9" s="854" customFormat="1" ht="35.450000000000003" customHeight="1" x14ac:dyDescent="0.25">
      <c r="A97" s="882" t="s">
        <v>8</v>
      </c>
      <c r="B97" s="947"/>
      <c r="C97" s="860"/>
      <c r="D97" s="860"/>
      <c r="E97" s="860"/>
      <c r="F97" s="853"/>
      <c r="G97" s="873"/>
      <c r="H97" s="874"/>
      <c r="I97" s="855"/>
    </row>
    <row r="98" spans="1:9" s="854" customFormat="1" ht="36" customHeight="1" x14ac:dyDescent="0.25">
      <c r="A98" s="853"/>
      <c r="B98" s="853"/>
      <c r="C98" s="853"/>
      <c r="D98" s="853"/>
      <c r="E98" s="853"/>
      <c r="F98" s="853"/>
      <c r="G98" s="853"/>
      <c r="I98" s="855"/>
    </row>
    <row r="99" spans="1:9" ht="21" x14ac:dyDescent="0.25">
      <c r="A99" s="924" t="s">
        <v>1589</v>
      </c>
      <c r="B99" s="925"/>
      <c r="C99" s="926"/>
      <c r="D99" s="926"/>
      <c r="E99" s="926"/>
      <c r="F99" s="926"/>
      <c r="G99" s="926"/>
      <c r="H99" s="926"/>
      <c r="I99" s="926"/>
    </row>
    <row r="100" spans="1:9" s="854" customFormat="1" ht="9" customHeight="1" x14ac:dyDescent="0.25">
      <c r="A100" s="853"/>
      <c r="B100" s="853"/>
      <c r="C100" s="853"/>
      <c r="D100" s="853"/>
      <c r="E100" s="853"/>
      <c r="F100" s="853"/>
      <c r="G100" s="853"/>
      <c r="H100" s="853"/>
      <c r="I100" s="853"/>
    </row>
    <row r="101" spans="1:9" s="854" customFormat="1" ht="15" x14ac:dyDescent="0.25">
      <c r="A101" s="1097" t="s">
        <v>1384</v>
      </c>
      <c r="B101" s="1098"/>
      <c r="C101" s="1098"/>
      <c r="D101" s="853"/>
      <c r="E101" s="1097" t="s">
        <v>1385</v>
      </c>
      <c r="F101" s="1106"/>
      <c r="G101" s="853"/>
      <c r="I101" s="855"/>
    </row>
    <row r="102" spans="1:9" s="854" customFormat="1" ht="36" customHeight="1" x14ac:dyDescent="0.25">
      <c r="A102" s="1088" t="s">
        <v>1386</v>
      </c>
      <c r="B102" s="1088"/>
      <c r="C102" s="942"/>
      <c r="D102" s="853"/>
      <c r="E102" s="889" t="s">
        <v>1387</v>
      </c>
      <c r="F102" s="942"/>
      <c r="G102" s="853"/>
      <c r="I102" s="855"/>
    </row>
    <row r="103" spans="1:9" s="854" customFormat="1" ht="36" customHeight="1" x14ac:dyDescent="0.25">
      <c r="A103" s="1088" t="s">
        <v>1388</v>
      </c>
      <c r="B103" s="1088"/>
      <c r="C103" s="942"/>
      <c r="D103" s="853"/>
      <c r="E103" s="889" t="s">
        <v>1389</v>
      </c>
      <c r="F103" s="942"/>
      <c r="G103" s="853"/>
      <c r="I103" s="855"/>
    </row>
    <row r="104" spans="1:9" s="854" customFormat="1" ht="36" customHeight="1" x14ac:dyDescent="0.25">
      <c r="A104" s="1092" t="s">
        <v>1390</v>
      </c>
      <c r="B104" s="1092"/>
      <c r="C104" s="942"/>
      <c r="D104" s="853"/>
      <c r="E104" s="890" t="s">
        <v>1391</v>
      </c>
      <c r="F104" s="942"/>
      <c r="G104" s="853"/>
      <c r="I104" s="855"/>
    </row>
    <row r="105" spans="1:9" s="854" customFormat="1" ht="36" customHeight="1" x14ac:dyDescent="0.25">
      <c r="A105" s="853"/>
      <c r="B105" s="853"/>
      <c r="C105" s="853"/>
      <c r="D105" s="853"/>
      <c r="E105" s="853"/>
      <c r="F105" s="853"/>
      <c r="I105" s="855"/>
    </row>
    <row r="106" spans="1:9" ht="21" x14ac:dyDescent="0.25">
      <c r="A106" s="924" t="s">
        <v>1590</v>
      </c>
      <c r="B106" s="925"/>
      <c r="C106" s="926"/>
      <c r="D106" s="926"/>
      <c r="E106" s="926"/>
      <c r="F106" s="926"/>
      <c r="G106" s="926"/>
      <c r="H106" s="926"/>
      <c r="I106" s="926"/>
    </row>
    <row r="107" spans="1:9" s="854" customFormat="1" ht="9" customHeight="1" x14ac:dyDescent="0.25">
      <c r="A107" s="853"/>
      <c r="B107" s="853"/>
      <c r="C107" s="853"/>
      <c r="D107" s="853"/>
      <c r="E107" s="853"/>
      <c r="F107" s="853"/>
      <c r="G107" s="853"/>
      <c r="H107" s="853"/>
      <c r="I107" s="853"/>
    </row>
    <row r="108" spans="1:9" s="854" customFormat="1" ht="15" x14ac:dyDescent="0.25">
      <c r="A108" s="1093" t="s">
        <v>188</v>
      </c>
      <c r="B108" s="1094"/>
      <c r="C108" s="1093" t="s">
        <v>1324</v>
      </c>
      <c r="D108" s="1094"/>
      <c r="E108" s="856" t="s">
        <v>187</v>
      </c>
      <c r="F108" s="856" t="s">
        <v>157</v>
      </c>
      <c r="H108" s="891"/>
      <c r="I108" s="855"/>
    </row>
    <row r="109" spans="1:9" s="854" customFormat="1" ht="58.5" customHeight="1" x14ac:dyDescent="0.25">
      <c r="A109" s="1089" t="s">
        <v>1392</v>
      </c>
      <c r="B109" s="1095"/>
      <c r="C109" s="1090" t="s">
        <v>1393</v>
      </c>
      <c r="D109" s="1091"/>
      <c r="E109" s="892" t="s">
        <v>78</v>
      </c>
      <c r="F109" s="948"/>
      <c r="H109" s="893"/>
      <c r="I109" s="855"/>
    </row>
    <row r="110" spans="1:9" s="854" customFormat="1" ht="59.85" customHeight="1" x14ac:dyDescent="0.25">
      <c r="A110" s="1089" t="s">
        <v>1394</v>
      </c>
      <c r="B110" s="1095"/>
      <c r="C110" s="1090" t="s">
        <v>1395</v>
      </c>
      <c r="D110" s="1091"/>
      <c r="E110" s="892" t="s">
        <v>78</v>
      </c>
      <c r="F110" s="949"/>
      <c r="H110" s="893"/>
      <c r="I110" s="855"/>
    </row>
    <row r="111" spans="1:9" s="854" customFormat="1" ht="59.85" customHeight="1" x14ac:dyDescent="0.25">
      <c r="A111" s="1089" t="s">
        <v>1396</v>
      </c>
      <c r="B111" s="1089"/>
      <c r="C111" s="1090" t="s">
        <v>1397</v>
      </c>
      <c r="D111" s="1091"/>
      <c r="E111" s="892" t="s">
        <v>78</v>
      </c>
      <c r="F111" s="950"/>
      <c r="H111" s="893"/>
      <c r="I111" s="855"/>
    </row>
  </sheetData>
  <sheetProtection sheet="1" objects="1" scenarios="1"/>
  <mergeCells count="102">
    <mergeCell ref="B1:H1"/>
    <mergeCell ref="G4:H4"/>
    <mergeCell ref="G5:H5"/>
    <mergeCell ref="G6:H6"/>
    <mergeCell ref="G7:H7"/>
    <mergeCell ref="G8:H8"/>
    <mergeCell ref="A14:C14"/>
    <mergeCell ref="A12:C12"/>
    <mergeCell ref="A13:C13"/>
    <mergeCell ref="B4:D4"/>
    <mergeCell ref="B5:D5"/>
    <mergeCell ref="B6:D6"/>
    <mergeCell ref="B7:D7"/>
    <mergeCell ref="B8:D8"/>
    <mergeCell ref="B2:G2"/>
    <mergeCell ref="A31:B31"/>
    <mergeCell ref="A15:C15"/>
    <mergeCell ref="A16:C16"/>
    <mergeCell ref="A17:C17"/>
    <mergeCell ref="A21:C21"/>
    <mergeCell ref="A22:C22"/>
    <mergeCell ref="A23:C23"/>
    <mergeCell ref="A24:C24"/>
    <mergeCell ref="A25:C25"/>
    <mergeCell ref="A27:B27"/>
    <mergeCell ref="A28:B28"/>
    <mergeCell ref="A30:B30"/>
    <mergeCell ref="A32:B32"/>
    <mergeCell ref="A36:B36"/>
    <mergeCell ref="A37:B37"/>
    <mergeCell ref="C37:D37"/>
    <mergeCell ref="A38:B38"/>
    <mergeCell ref="C38:D38"/>
    <mergeCell ref="A43:B44"/>
    <mergeCell ref="C43:D43"/>
    <mergeCell ref="C44:D44"/>
    <mergeCell ref="E67:F67"/>
    <mergeCell ref="A55:B55"/>
    <mergeCell ref="C55:D55"/>
    <mergeCell ref="A57:B57"/>
    <mergeCell ref="C57:D57"/>
    <mergeCell ref="A58:B58"/>
    <mergeCell ref="C58:D58"/>
    <mergeCell ref="E62:F62"/>
    <mergeCell ref="E63:F63"/>
    <mergeCell ref="E64:F64"/>
    <mergeCell ref="E65:F65"/>
    <mergeCell ref="E66:F66"/>
    <mergeCell ref="D78:E78"/>
    <mergeCell ref="D79:E79"/>
    <mergeCell ref="E68:F68"/>
    <mergeCell ref="A73:B73"/>
    <mergeCell ref="D73:F73"/>
    <mergeCell ref="D74:E74"/>
    <mergeCell ref="D75:E75"/>
    <mergeCell ref="A88:B88"/>
    <mergeCell ref="A89:B89"/>
    <mergeCell ref="D80:E80"/>
    <mergeCell ref="D76:E76"/>
    <mergeCell ref="A77:B77"/>
    <mergeCell ref="D77:F77"/>
    <mergeCell ref="A90:B90"/>
    <mergeCell ref="A101:C101"/>
    <mergeCell ref="A82:B82"/>
    <mergeCell ref="A83:B83"/>
    <mergeCell ref="A84:B84"/>
    <mergeCell ref="A85:B85"/>
    <mergeCell ref="A86:B86"/>
    <mergeCell ref="A87:B87"/>
    <mergeCell ref="E101:F101"/>
    <mergeCell ref="A102:B102"/>
    <mergeCell ref="A111:B111"/>
    <mergeCell ref="C111:D111"/>
    <mergeCell ref="A104:B104"/>
    <mergeCell ref="A108:B108"/>
    <mergeCell ref="C108:D108"/>
    <mergeCell ref="A109:B109"/>
    <mergeCell ref="C109:D109"/>
    <mergeCell ref="A110:B110"/>
    <mergeCell ref="C110:D110"/>
    <mergeCell ref="A103:B103"/>
    <mergeCell ref="A46:B46"/>
    <mergeCell ref="C46:D46"/>
    <mergeCell ref="C39:D39"/>
    <mergeCell ref="A54:B54"/>
    <mergeCell ref="C54:D54"/>
    <mergeCell ref="A56:B56"/>
    <mergeCell ref="C56:D56"/>
    <mergeCell ref="A47:B47"/>
    <mergeCell ref="C47:D47"/>
    <mergeCell ref="A52:B52"/>
    <mergeCell ref="C52:D52"/>
    <mergeCell ref="A53:B53"/>
    <mergeCell ref="C53:D53"/>
    <mergeCell ref="A45:B45"/>
    <mergeCell ref="C45:D45"/>
    <mergeCell ref="A40:B40"/>
    <mergeCell ref="C40:D40"/>
    <mergeCell ref="A41:B41"/>
    <mergeCell ref="C41:D41"/>
    <mergeCell ref="A42:B42"/>
    <mergeCell ref="C42:D42"/>
  </mergeCells>
  <dataValidations count="1">
    <dataValidation type="list" allowBlank="1" showInputMessage="1" showErrorMessage="1" sqref="C88:C90 F103:F104 C83:C85 C102:C104 F70 F74:F76 B74:B76 B78:B80 J93 F78:F80 H109:H111 F59 F94:F97" xr:uid="{31EBD66B-CE7A-4C12-87F9-FE86B26DEA1D}">
      <formula1>"X,"</formula1>
    </dataValidation>
  </dataValidations>
  <hyperlinks>
    <hyperlink ref="I1" location="CONTENTS!A1" display="Back to table of Contents" xr:uid="{5904BA11-A886-401B-84F5-DC7B7588F392}"/>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7">
    <tabColor theme="9" tint="0.39997558519241921"/>
  </sheetPr>
  <dimension ref="A1:R73"/>
  <sheetViews>
    <sheetView workbookViewId="0"/>
  </sheetViews>
  <sheetFormatPr defaultColWidth="8.85546875" defaultRowHeight="15" x14ac:dyDescent="0.25"/>
  <cols>
    <col min="1" max="1" width="53.42578125" style="355" customWidth="1"/>
    <col min="2" max="2" width="19.5703125" style="355" customWidth="1"/>
    <col min="3" max="18" width="8.85546875" style="355"/>
  </cols>
  <sheetData>
    <row r="1" spans="1:18" ht="15.75" x14ac:dyDescent="0.25">
      <c r="A1" s="338" t="s">
        <v>19</v>
      </c>
      <c r="B1" s="338"/>
      <c r="C1" s="338"/>
      <c r="D1" s="338"/>
      <c r="E1" s="338"/>
      <c r="F1" s="338"/>
      <c r="G1" s="338"/>
      <c r="H1" s="338"/>
      <c r="I1" s="338"/>
      <c r="J1" s="338"/>
      <c r="K1" s="338"/>
      <c r="L1" s="338"/>
      <c r="M1" s="338"/>
      <c r="N1" s="338"/>
      <c r="O1" s="338"/>
      <c r="P1" s="338"/>
      <c r="Q1" s="338"/>
      <c r="R1" s="338"/>
    </row>
    <row r="2" spans="1:18" ht="15.75" x14ac:dyDescent="0.25">
      <c r="A2" s="339" t="s">
        <v>20</v>
      </c>
      <c r="B2" s="340"/>
      <c r="C2" s="340"/>
      <c r="D2" s="340"/>
      <c r="E2" s="340"/>
      <c r="F2" s="340"/>
      <c r="G2" s="340"/>
      <c r="H2" s="340"/>
      <c r="I2" s="340"/>
      <c r="J2" s="340"/>
      <c r="K2" s="340"/>
      <c r="L2" s="340"/>
      <c r="M2" s="340"/>
      <c r="N2" s="341"/>
      <c r="O2" s="341"/>
      <c r="P2" s="341"/>
      <c r="Q2" s="341"/>
      <c r="R2" s="342"/>
    </row>
    <row r="3" spans="1:18" ht="15.75" x14ac:dyDescent="0.25">
      <c r="A3" s="343"/>
      <c r="B3" s="344" t="s">
        <v>21</v>
      </c>
      <c r="C3" s="1537" t="s">
        <v>22</v>
      </c>
      <c r="D3" s="1537"/>
      <c r="E3" s="1537" t="s">
        <v>23</v>
      </c>
      <c r="F3" s="1537"/>
      <c r="G3" s="1537" t="s">
        <v>24</v>
      </c>
      <c r="H3" s="1537"/>
      <c r="I3" s="1537" t="s">
        <v>25</v>
      </c>
      <c r="J3" s="1537"/>
      <c r="K3" s="1537" t="s">
        <v>26</v>
      </c>
      <c r="L3" s="1537"/>
      <c r="M3" s="345"/>
      <c r="N3" s="1537" t="s">
        <v>27</v>
      </c>
      <c r="O3" s="1537"/>
      <c r="P3" s="341"/>
      <c r="Q3" s="341"/>
      <c r="R3" s="342"/>
    </row>
    <row r="4" spans="1:18" ht="15.75" x14ac:dyDescent="0.25">
      <c r="A4" s="344" t="s">
        <v>28</v>
      </c>
      <c r="B4" s="343"/>
      <c r="C4" s="346"/>
      <c r="D4" s="346"/>
      <c r="E4" s="346"/>
      <c r="F4" s="346"/>
      <c r="G4" s="346"/>
      <c r="H4" s="346"/>
      <c r="I4" s="346"/>
      <c r="J4" s="346"/>
      <c r="K4" s="346"/>
      <c r="L4" s="346"/>
      <c r="M4" s="345"/>
      <c r="N4" s="341"/>
      <c r="O4" s="341"/>
      <c r="P4" s="341"/>
      <c r="Q4" s="341"/>
      <c r="R4" s="342"/>
    </row>
    <row r="5" spans="1:18" ht="15.75" x14ac:dyDescent="0.25">
      <c r="A5" s="347" t="s">
        <v>6</v>
      </c>
      <c r="B5" s="343" t="s">
        <v>29</v>
      </c>
      <c r="C5" s="348"/>
      <c r="D5" s="348"/>
      <c r="E5" s="348">
        <v>0</v>
      </c>
      <c r="F5" s="348">
        <v>0.4</v>
      </c>
      <c r="G5" s="348">
        <v>0.4</v>
      </c>
      <c r="H5" s="348">
        <v>0.8</v>
      </c>
      <c r="I5" s="348">
        <v>0.8</v>
      </c>
      <c r="J5" s="348">
        <v>0.9</v>
      </c>
      <c r="K5" s="348">
        <v>0.9</v>
      </c>
      <c r="L5" s="348">
        <v>0.9</v>
      </c>
      <c r="M5" s="341"/>
      <c r="N5" s="341"/>
      <c r="O5" s="341"/>
      <c r="P5" s="341"/>
      <c r="Q5" s="341"/>
      <c r="R5" s="342"/>
    </row>
    <row r="6" spans="1:18" ht="15.75" x14ac:dyDescent="0.25">
      <c r="A6" s="343"/>
      <c r="B6" s="343"/>
      <c r="C6" s="349" t="e">
        <f>+IF(AND('UoF Goals'!$D$67&lt;'Quant-Ind'!D5,'UoF Goals'!$D$67&lt;&gt;"TBD"),TRUE,FALSE)</f>
        <v>#REF!</v>
      </c>
      <c r="D6" s="350"/>
      <c r="E6" s="349" t="e">
        <f>+IF(AND('UoF Goals'!$D$67&lt;'Quant-Ind'!F5,'UoF Goals'!$D$67&lt;&gt;"TBD"),TRUE,FALSE)</f>
        <v>#REF!</v>
      </c>
      <c r="F6" s="349"/>
      <c r="G6" s="349" t="e">
        <f>+IF(AND('UoF Goals'!$D$67&lt;'Quant-Ind'!H5,'UoF Goals'!$D$67&lt;&gt;"TBD"),TRUE,FALSE)</f>
        <v>#REF!</v>
      </c>
      <c r="H6" s="349"/>
      <c r="I6" s="349" t="e">
        <f>+IF(AND('UoF Goals'!$D$67&lt;'Quant-Ind'!J5,'UoF Goals'!$D$67&lt;&gt;"TBD"),TRUE,FALSE)</f>
        <v>#REF!</v>
      </c>
      <c r="J6" s="349"/>
      <c r="K6" s="349" t="e">
        <f>+IF(AND('UoF Goals'!$D$67&gt;='Quant-Ind'!L5,'UoF Goals'!$D$67&lt;&gt;"TBD"),TRUE,FALSE)</f>
        <v>#REF!</v>
      </c>
      <c r="L6" s="349"/>
      <c r="M6" s="341"/>
      <c r="N6" s="341"/>
      <c r="O6" s="341"/>
      <c r="P6" s="341"/>
      <c r="Q6" s="341"/>
      <c r="R6" s="342"/>
    </row>
    <row r="7" spans="1:18" ht="15.75" x14ac:dyDescent="0.25">
      <c r="A7" s="344" t="s">
        <v>30</v>
      </c>
      <c r="B7" s="343"/>
      <c r="C7" s="351" t="b">
        <f>+IF(AND('UoF Goals'!$G$67&lt;'Quant-Ind'!D5,'UoF Goals'!$G$67&lt;&gt;"TBD"),TRUE,FALSE)</f>
        <v>0</v>
      </c>
      <c r="D7" s="351"/>
      <c r="E7" s="351" t="b">
        <f>+IF(AND('UoF Goals'!$G$67&lt;'Quant-Ind'!F5,'UoF Goals'!$G$67&lt;&gt;"TBD"),TRUE,FALSE)</f>
        <v>1</v>
      </c>
      <c r="F7" s="351"/>
      <c r="G7" s="351" t="b">
        <f>+IF(AND('UoF Goals'!$G$67&lt;'Quant-Ind'!H5,'UoF Goals'!$G$67&lt;&gt;"TBD"),TRUE,FALSE)</f>
        <v>1</v>
      </c>
      <c r="H7" s="351"/>
      <c r="I7" s="351" t="b">
        <f>+IF(AND('UoF Goals'!$G$67&lt;'Quant-Ind'!J5,'UoF Goals'!$G$67&lt;&gt;"TBD"),TRUE,FALSE)</f>
        <v>1</v>
      </c>
      <c r="J7" s="351"/>
      <c r="K7" s="351" t="b">
        <f>+IF(AND('UoF Goals'!$G$67&gt;='Quant-Ind'!L5,'UoF Goals'!$G$67&lt;&gt;"TBD"),TRUE,FALSE)</f>
        <v>0</v>
      </c>
      <c r="L7" s="351"/>
      <c r="M7" s="341"/>
      <c r="N7" s="341"/>
      <c r="O7" s="341"/>
      <c r="P7" s="341"/>
      <c r="Q7" s="341"/>
      <c r="R7" s="342"/>
    </row>
    <row r="8" spans="1:18" ht="15.75" x14ac:dyDescent="0.25">
      <c r="A8" s="347" t="s">
        <v>31</v>
      </c>
      <c r="B8" s="343" t="s">
        <v>32</v>
      </c>
      <c r="C8" s="352" t="s">
        <v>33</v>
      </c>
      <c r="D8" s="352">
        <v>10</v>
      </c>
      <c r="E8" s="352">
        <v>10</v>
      </c>
      <c r="F8" s="352">
        <v>6</v>
      </c>
      <c r="G8" s="352">
        <v>6</v>
      </c>
      <c r="H8" s="352">
        <v>5</v>
      </c>
      <c r="I8" s="352">
        <v>5</v>
      </c>
      <c r="J8" s="353">
        <v>3</v>
      </c>
      <c r="K8" s="352" t="s">
        <v>34</v>
      </c>
      <c r="L8" s="352">
        <v>3</v>
      </c>
      <c r="M8" s="341"/>
      <c r="N8" s="341"/>
      <c r="O8" s="341"/>
      <c r="P8" s="341"/>
      <c r="Q8" s="341"/>
      <c r="R8" s="342"/>
    </row>
    <row r="9" spans="1:18" ht="15.75" x14ac:dyDescent="0.25">
      <c r="A9" s="354"/>
      <c r="B9" s="354"/>
      <c r="C9" s="349" t="e">
        <f>+IF(AND('UoF Goals'!$D$65&gt;'Quant-Ind'!D8,'UoF Goals'!$D$65&lt;&gt;"TBD"),TRUE,FALSE)</f>
        <v>#REF!</v>
      </c>
      <c r="D9" s="350"/>
      <c r="E9" s="349" t="e">
        <f>+IF(AND('UoF Goals'!$D$65&gt;'Quant-Ind'!F8,'UoF Goals'!$D$65&lt;&gt;"TBD"),TRUE,FALSE)</f>
        <v>#REF!</v>
      </c>
      <c r="F9" s="349"/>
      <c r="G9" s="349" t="e">
        <f>+IF(AND('UoF Goals'!$D$65&gt;'Quant-Ind'!H8,'UoF Goals'!$D$65&lt;&gt;"TBD"),TRUE,FALSE)</f>
        <v>#REF!</v>
      </c>
      <c r="H9" s="349"/>
      <c r="I9" s="349" t="e">
        <f>+IF(AND('UoF Goals'!$D$65&gt;'Quant-Ind'!J8,'UoF Goals'!$D$65&lt;&gt;"TBD"),TRUE,FALSE)</f>
        <v>#REF!</v>
      </c>
      <c r="J9" s="349"/>
      <c r="K9" s="349" t="e">
        <f>+IF(AND('UoF Goals'!$D$65&lt;'Quant-Ind'!L8,'UoF Goals'!$D$65&lt;&gt;"TBD"),TRUE,FALSE)</f>
        <v>#REF!</v>
      </c>
      <c r="M9" s="341"/>
      <c r="N9" s="341"/>
      <c r="O9" s="341"/>
      <c r="P9" s="341"/>
      <c r="Q9" s="341"/>
      <c r="R9" s="342"/>
    </row>
    <row r="10" spans="1:18" ht="15.75" x14ac:dyDescent="0.25">
      <c r="A10" s="344" t="s">
        <v>35</v>
      </c>
      <c r="B10" s="343"/>
      <c r="C10" s="351" t="b">
        <f>+IF(AND('UoF Goals'!$G$65&gt;'Quant-Ind'!D8,'UoF Goals'!$G$65&lt;&gt;"TBD"),TRUE,FALSE)</f>
        <v>0</v>
      </c>
      <c r="D10" s="351"/>
      <c r="E10" s="351" t="b">
        <f>+IF(AND('UoF Goals'!$G$65&gt;'Quant-Ind'!F8,'UoF Goals'!$G$65&lt;&gt;"TBD"),TRUE,FALSE)</f>
        <v>0</v>
      </c>
      <c r="F10" s="351"/>
      <c r="G10" s="351" t="b">
        <f>+IF(AND('UoF Goals'!$G$65&gt;'Quant-Ind'!H8,'UoF Goals'!$G$65&lt;&gt;"TBD"),TRUE,FALSE)</f>
        <v>0</v>
      </c>
      <c r="H10" s="351"/>
      <c r="I10" s="351" t="b">
        <f>+IF(AND('UoF Goals'!$G$65&gt;'Quant-Ind'!J8,'UoF Goals'!$G$65&lt;&gt;"TBD"),TRUE,FALSE)</f>
        <v>0</v>
      </c>
      <c r="J10" s="351"/>
      <c r="K10" s="351" t="b">
        <f>+IF(AND('UoF Goals'!$G$65&gt;='Quant-Ind'!L8,'UoF Goals'!$G$65&lt;&gt;"TBD"),TRUE,FALSE)</f>
        <v>0</v>
      </c>
      <c r="L10" s="351"/>
      <c r="M10" s="341"/>
      <c r="N10" s="341"/>
      <c r="O10" s="341"/>
      <c r="P10" s="341"/>
      <c r="Q10" s="341"/>
      <c r="R10" s="342"/>
    </row>
    <row r="11" spans="1:18" ht="15.75" x14ac:dyDescent="0.25">
      <c r="A11" s="347" t="s">
        <v>4</v>
      </c>
      <c r="B11" s="343" t="s">
        <v>29</v>
      </c>
      <c r="C11" s="348" t="s">
        <v>34</v>
      </c>
      <c r="D11" s="348">
        <v>0</v>
      </c>
      <c r="E11" s="348">
        <v>0</v>
      </c>
      <c r="F11" s="348">
        <v>0.05</v>
      </c>
      <c r="G11" s="348">
        <v>0.05</v>
      </c>
      <c r="H11" s="348">
        <v>0.19</v>
      </c>
      <c r="I11" s="348">
        <v>0.19</v>
      </c>
      <c r="J11" s="348">
        <v>0.3</v>
      </c>
      <c r="K11" s="348" t="s">
        <v>33</v>
      </c>
      <c r="L11" s="348">
        <v>0.3</v>
      </c>
      <c r="M11" s="341"/>
      <c r="N11" s="341"/>
      <c r="O11" s="341"/>
      <c r="P11" s="341"/>
      <c r="Q11" s="341"/>
      <c r="R11" s="342"/>
    </row>
    <row r="12" spans="1:18" ht="15.75" x14ac:dyDescent="0.25">
      <c r="A12" s="356"/>
      <c r="B12" s="354"/>
      <c r="C12" s="349" t="e">
        <f>+IF(AND('UoF Goals'!$D$63&lt;'Quant-Ind'!D11,'UoF Goals'!$D$63&lt;&gt;"TBD"),TRUE,FALSE)</f>
        <v>#REF!</v>
      </c>
      <c r="D12" s="350"/>
      <c r="E12" s="349" t="e">
        <f>+IF(AND('UoF Goals'!$D$63&lt;'Quant-Ind'!F11,'UoF Goals'!$D$63&lt;&gt;"TBD"),TRUE,FALSE)</f>
        <v>#REF!</v>
      </c>
      <c r="F12" s="349"/>
      <c r="G12" s="349" t="e">
        <f>+IF(AND('UoF Goals'!$D$63&lt;'Quant-Ind'!H11,'UoF Goals'!$D$63&lt;&gt;"TBD"),TRUE,FALSE)</f>
        <v>#REF!</v>
      </c>
      <c r="H12" s="349"/>
      <c r="I12" s="349" t="e">
        <f>+IF(AND('UoF Goals'!$D$63&lt;'Quant-Ind'!J11,'UoF Goals'!$D$63&lt;&gt;"TBD"),TRUE,FALSE)</f>
        <v>#REF!</v>
      </c>
      <c r="J12" s="349"/>
      <c r="K12" s="349" t="e">
        <f>+IF(AND('UoF Goals'!$D$63&gt;='Quant-Ind'!L11,'UoF Goals'!$D$63&lt;&gt;"TBD"),TRUE,FALSE)</f>
        <v>#REF!</v>
      </c>
      <c r="L12" s="349"/>
      <c r="M12" s="341"/>
      <c r="N12" s="341"/>
      <c r="O12" s="341"/>
      <c r="P12" s="341"/>
      <c r="Q12" s="341"/>
      <c r="R12" s="342"/>
    </row>
    <row r="13" spans="1:18" ht="15.75" x14ac:dyDescent="0.25">
      <c r="A13" s="344" t="s">
        <v>37</v>
      </c>
      <c r="B13" s="343"/>
      <c r="C13" s="351" t="b">
        <f>+IF(AND('UoF Goals'!$G$63&lt;'Quant-Ind'!D11,'UoF Goals'!$G$63&lt;&gt;"TBD"),TRUE,FALSE)</f>
        <v>0</v>
      </c>
      <c r="D13" s="351"/>
      <c r="E13" s="351" t="b">
        <f>+IF(AND('UoF Goals'!$G$63&lt;'Quant-Ind'!F11,'UoF Goals'!$G$63&lt;&gt;"TBD"),TRUE,FALSE)</f>
        <v>1</v>
      </c>
      <c r="F13" s="351"/>
      <c r="G13" s="351" t="b">
        <f>+IF(AND('UoF Goals'!$G$63&lt;'Quant-Ind'!H11,'UoF Goals'!$G$63&lt;&gt;"TBD"),TRUE,FALSE)</f>
        <v>1</v>
      </c>
      <c r="H13" s="351"/>
      <c r="I13" s="351" t="b">
        <f>+IF(AND('UoF Goals'!$G$63&lt;'Quant-Ind'!J11,'UoF Goals'!$G$63&lt;&gt;"TBD"),TRUE,FALSE)</f>
        <v>1</v>
      </c>
      <c r="J13" s="351"/>
      <c r="K13" s="351" t="b">
        <f>+IF(AND('UoF Goals'!$G$63&gt;='Quant-Ind'!L11,'UoF Goals'!$G$63&lt;&gt;"TBD"),TRUE,FALSE)</f>
        <v>0</v>
      </c>
      <c r="L13" s="351"/>
      <c r="M13" s="341"/>
      <c r="N13" s="341"/>
      <c r="O13" s="341"/>
      <c r="P13" s="341"/>
      <c r="Q13" s="341"/>
      <c r="R13" s="342"/>
    </row>
    <row r="14" spans="1:18" ht="15.75" x14ac:dyDescent="0.25">
      <c r="A14" s="347" t="s">
        <v>38</v>
      </c>
      <c r="B14" s="357"/>
      <c r="C14" s="352" t="s">
        <v>33</v>
      </c>
      <c r="D14" s="352">
        <v>50</v>
      </c>
      <c r="E14" s="352">
        <v>25</v>
      </c>
      <c r="F14" s="352">
        <v>50</v>
      </c>
      <c r="G14" s="352">
        <v>12</v>
      </c>
      <c r="H14" s="352">
        <v>25</v>
      </c>
      <c r="I14" s="352">
        <v>6</v>
      </c>
      <c r="J14" s="352">
        <v>12</v>
      </c>
      <c r="K14" s="352">
        <v>3</v>
      </c>
      <c r="L14" s="352">
        <v>6</v>
      </c>
      <c r="M14" s="341"/>
      <c r="N14" s="341"/>
      <c r="O14" s="341"/>
      <c r="P14" s="341"/>
      <c r="Q14" s="341"/>
      <c r="R14" s="342"/>
    </row>
    <row r="15" spans="1:18" ht="15.75" x14ac:dyDescent="0.25">
      <c r="A15" s="356"/>
      <c r="B15" s="354"/>
      <c r="C15" s="349" t="e">
        <f>+IF(AND('UoF Goals'!$D$61&gt;'Quant-Ind'!D14,'UoF Goals'!$D$61&lt;&gt;"TBD"),TRUE,FALSE)</f>
        <v>#REF!</v>
      </c>
      <c r="D15" s="350"/>
      <c r="E15" s="349" t="e">
        <f>+IF(AND('UoF Goals'!$D$61&gt;'Quant-Ind'!E14,'UoF Goals'!$D$61&lt;&gt;"TBD"),TRUE,FALSE)</f>
        <v>#REF!</v>
      </c>
      <c r="F15" s="349"/>
      <c r="G15" s="349" t="e">
        <f>+IF(AND('UoF Goals'!$D$61&gt;'Quant-Ind'!G14,'UoF Goals'!$D$61&lt;&gt;"TBD"),TRUE,FALSE)</f>
        <v>#REF!</v>
      </c>
      <c r="H15" s="349"/>
      <c r="I15" s="349" t="e">
        <f>+IF(AND('UoF Goals'!$D$61&gt;'Quant-Ind'!I14,'UoF Goals'!$D$61&lt;&gt;"TBD"),TRUE,FALSE)</f>
        <v>#REF!</v>
      </c>
      <c r="J15" s="349"/>
      <c r="K15" s="349" t="e">
        <f>+IF(AND('UoF Goals'!$D$61&lt;='Quant-Ind'!L14,'UoF Goals'!$D$61&lt;&gt;"TBD"),TRUE,FALSE)</f>
        <v>#REF!</v>
      </c>
      <c r="M15" s="341"/>
      <c r="N15" s="341"/>
      <c r="O15" s="341"/>
      <c r="P15" s="341"/>
      <c r="Q15" s="341"/>
      <c r="R15" s="342"/>
    </row>
    <row r="16" spans="1:18" ht="15.75" x14ac:dyDescent="0.25">
      <c r="A16" s="358" t="s">
        <v>39</v>
      </c>
      <c r="B16" s="343"/>
      <c r="C16" s="351" t="b">
        <f>+IF(AND('UoF Goals'!$G$61&gt;'Quant-Ind'!D14,'UoF Goals'!$G$61&lt;&gt;"TBD"),TRUE,FALSE)</f>
        <v>0</v>
      </c>
      <c r="D16" s="351"/>
      <c r="E16" s="351" t="b">
        <f>+IF(AND('UoF Goals'!$G$61&gt;'Quant-Ind'!E14,'UoF Goals'!$G$61&lt;&gt;"TBD"),TRUE,FALSE)</f>
        <v>0</v>
      </c>
      <c r="F16" s="351"/>
      <c r="G16" s="351" t="b">
        <f>+IF(AND('UoF Goals'!$G$61&gt;'Quant-Ind'!G14,'UoF Goals'!$G$61&lt;&gt;"TBD"),TRUE,FALSE)</f>
        <v>0</v>
      </c>
      <c r="H16" s="351"/>
      <c r="I16" s="351" t="b">
        <f>+IF(AND('UoF Goals'!$G$61&gt;'Quant-Ind'!I14,'UoF Goals'!$G$61&lt;&gt;"TBD"),TRUE,FALSE)</f>
        <v>0</v>
      </c>
      <c r="J16" s="351"/>
      <c r="K16" s="351" t="b">
        <f>+IF(AND('UoF Goals'!$G$61&lt;='Quant-Ind'!L14,'UoF Goals'!$G$61&lt;&gt;"TBD"),TRUE,FALSE)</f>
        <v>1</v>
      </c>
      <c r="L16" s="351"/>
      <c r="M16" s="341"/>
      <c r="N16" s="341"/>
      <c r="O16" s="341"/>
      <c r="P16" s="341"/>
      <c r="Q16" s="341"/>
      <c r="R16" s="342"/>
    </row>
    <row r="17" spans="1:18" ht="15.75" x14ac:dyDescent="0.25">
      <c r="A17" s="347" t="s">
        <v>40</v>
      </c>
      <c r="B17" s="343" t="s">
        <v>29</v>
      </c>
      <c r="C17" s="348">
        <v>0</v>
      </c>
      <c r="D17" s="348">
        <v>0.6</v>
      </c>
      <c r="E17" s="348">
        <v>0.6</v>
      </c>
      <c r="F17" s="348">
        <v>0.7</v>
      </c>
      <c r="G17" s="348">
        <v>0.7</v>
      </c>
      <c r="H17" s="348">
        <v>0.9</v>
      </c>
      <c r="I17" s="348">
        <v>0.9</v>
      </c>
      <c r="J17" s="348">
        <v>0.95</v>
      </c>
      <c r="K17" s="348" t="s">
        <v>33</v>
      </c>
      <c r="L17" s="348">
        <v>0.95</v>
      </c>
      <c r="M17" s="341"/>
      <c r="N17" s="341"/>
      <c r="O17" s="341"/>
      <c r="P17" s="341"/>
      <c r="Q17" s="341"/>
      <c r="R17" s="342"/>
    </row>
    <row r="18" spans="1:18" ht="15.75" x14ac:dyDescent="0.25">
      <c r="A18" s="347"/>
      <c r="B18" s="343"/>
      <c r="C18" s="349" t="e">
        <f>+IF(AND('UoF Goals'!$D$58&lt;'Quant-Ind'!D17,'UoF Goals'!$D$58&lt;&gt;"TBD"),TRUE,FALSE)</f>
        <v>#REF!</v>
      </c>
      <c r="D18" s="350"/>
      <c r="E18" s="349" t="e">
        <f>+IF(AND('UoF Goals'!$D$58&lt;'Quant-Ind'!F17,'UoF Goals'!$D$58&lt;&gt;"TBD"),TRUE,FALSE)</f>
        <v>#REF!</v>
      </c>
      <c r="F18" s="349"/>
      <c r="G18" s="349" t="e">
        <f>+IF(AND('UoF Goals'!$D$58&lt;'Quant-Ind'!H17,'UoF Goals'!$D$58&lt;&gt;"TBD"),TRUE,FALSE)</f>
        <v>#REF!</v>
      </c>
      <c r="H18" s="349"/>
      <c r="I18" s="349" t="e">
        <f>+IF(AND('UoF Goals'!$D$58&lt;'Quant-Ind'!J17,'UoF Goals'!$D$58&lt;&gt;"TBD"),TRUE,FALSE)</f>
        <v>#REF!</v>
      </c>
      <c r="J18" s="349"/>
      <c r="K18" s="349" t="e">
        <f>+IF(AND('UoF Goals'!$D$58&gt;='Quant-Ind'!L17,'UoF Goals'!$D$58&lt;&gt;"TBD"),TRUE,FALSE)</f>
        <v>#REF!</v>
      </c>
      <c r="L18" s="349"/>
      <c r="M18" s="343"/>
      <c r="N18" s="343"/>
      <c r="O18" s="341"/>
      <c r="P18" s="341"/>
      <c r="Q18" s="341"/>
      <c r="R18" s="342"/>
    </row>
    <row r="19" spans="1:18" ht="15.75" x14ac:dyDescent="0.25">
      <c r="A19" s="347"/>
      <c r="B19" s="343"/>
      <c r="C19" s="349" t="b">
        <f>+IF(AND('UoF Goals'!$G$58&lt;'Quant-Ind'!D17,'UoF Goals'!$G$58&lt;&gt;"TBD"),TRUE,FALSE)</f>
        <v>1</v>
      </c>
      <c r="D19" s="350"/>
      <c r="E19" s="349" t="b">
        <f>+IF(AND('UoF Goals'!$G$58&lt;'Quant-Ind'!F17,'UoF Goals'!$G$58&lt;&gt;"TBD"),TRUE,FALSE)</f>
        <v>1</v>
      </c>
      <c r="F19" s="349"/>
      <c r="G19" s="349" t="b">
        <f>+IF(AND('UoF Goals'!$G$58&lt;'Quant-Ind'!H17,'UoF Goals'!$G$58&lt;&gt;"TBD"),TRUE,FALSE)</f>
        <v>1</v>
      </c>
      <c r="H19" s="349"/>
      <c r="I19" s="349" t="b">
        <f>+IF(AND('UoF Goals'!$G$58&lt;'Quant-Ind'!J17,'UoF Goals'!$G$58&lt;&gt;"TBD"),TRUE,FALSE)</f>
        <v>1</v>
      </c>
      <c r="J19" s="349"/>
      <c r="K19" s="349" t="b">
        <f>+IF(AND('UoF Goals'!$G$58&gt;='Quant-Ind'!L17,'UoF Goals'!$G$58&lt;&gt;"TBD"),TRUE,FALSE)</f>
        <v>0</v>
      </c>
      <c r="L19" s="349"/>
      <c r="M19" s="343"/>
      <c r="N19" s="343"/>
      <c r="O19" s="341"/>
      <c r="P19" s="341"/>
      <c r="Q19" s="341"/>
      <c r="R19" s="342"/>
    </row>
    <row r="20" spans="1:18" ht="15.75" x14ac:dyDescent="0.25">
      <c r="A20" s="347" t="s">
        <v>41</v>
      </c>
      <c r="B20" s="343" t="s">
        <v>29</v>
      </c>
      <c r="C20" s="348" t="s">
        <v>34</v>
      </c>
      <c r="D20" s="348">
        <v>0.25</v>
      </c>
      <c r="E20" s="348">
        <v>0.25</v>
      </c>
      <c r="F20" s="348">
        <v>0.6</v>
      </c>
      <c r="G20" s="348">
        <v>0.6</v>
      </c>
      <c r="H20" s="348">
        <v>0.85</v>
      </c>
      <c r="I20" s="348">
        <v>0.85</v>
      </c>
      <c r="J20" s="348">
        <v>0.95</v>
      </c>
      <c r="K20" s="348" t="s">
        <v>33</v>
      </c>
      <c r="L20" s="348">
        <v>0.95</v>
      </c>
      <c r="M20" s="341"/>
      <c r="N20" s="341"/>
      <c r="O20" s="341"/>
      <c r="P20" s="341"/>
      <c r="Q20" s="341"/>
      <c r="R20" s="342"/>
    </row>
    <row r="21" spans="1:18" ht="15.75" x14ac:dyDescent="0.25">
      <c r="A21" s="359"/>
      <c r="B21" s="341"/>
      <c r="C21" s="349" t="e">
        <f>+IF(AND('UoF Goals'!$D$59&lt;'Quant-Ind'!D20,'UoF Goals'!$D$59&lt;&gt;"TBD"),TRUE,FALSE)</f>
        <v>#REF!</v>
      </c>
      <c r="D21" s="350"/>
      <c r="E21" s="349" t="e">
        <f>+IF(AND('UoF Goals'!$D$59&lt;'Quant-Ind'!F20,'UoF Goals'!$D$59&lt;&gt;"TBD"),TRUE,FALSE)</f>
        <v>#REF!</v>
      </c>
      <c r="F21" s="349"/>
      <c r="G21" s="349" t="e">
        <f>+IF(AND('UoF Goals'!$D$59&lt;'Quant-Ind'!H20,'UoF Goals'!$D$59&lt;&gt;"TBD"),TRUE,FALSE)</f>
        <v>#REF!</v>
      </c>
      <c r="H21" s="349"/>
      <c r="I21" s="349" t="e">
        <f>+IF(AND('UoF Goals'!$D$59&lt;'Quant-Ind'!J20,'UoF Goals'!$D$59&lt;&gt;"TBD"),TRUE,FALSE)</f>
        <v>#REF!</v>
      </c>
      <c r="J21" s="349"/>
      <c r="K21" s="349" t="e">
        <f>+IF(AND('UoF Goals'!$D$59&gt;='Quant-Ind'!L20,'UoF Goals'!$D$59&lt;&gt;"TBD"),TRUE,FALSE)</f>
        <v>#REF!</v>
      </c>
      <c r="L21" s="349"/>
      <c r="M21" s="360"/>
      <c r="N21" s="360"/>
      <c r="O21" s="360"/>
      <c r="P21" s="360"/>
      <c r="Q21" s="341"/>
      <c r="R21" s="342"/>
    </row>
    <row r="22" spans="1:18" ht="15.75" x14ac:dyDescent="0.25">
      <c r="A22" s="359"/>
      <c r="B22" s="341"/>
      <c r="C22" s="349" t="b">
        <f>+IF(AND('UoF Goals'!$G$59&lt;'Quant-Ind'!D20,'UoF Goals'!$G$59&lt;&gt;"TBD"),TRUE,FALSE)</f>
        <v>1</v>
      </c>
      <c r="D22" s="350"/>
      <c r="E22" s="349" t="b">
        <f>+IF(AND('UoF Goals'!$G$59&lt;'Quant-Ind'!F20,'UoF Goals'!$G$59&lt;&gt;"TBD"),TRUE,FALSE)</f>
        <v>1</v>
      </c>
      <c r="F22" s="349"/>
      <c r="G22" s="349" t="b">
        <f>+IF(AND('UoF Goals'!$G$59&lt;'Quant-Ind'!H20,'UoF Goals'!$G$59&lt;&gt;"TBD"),TRUE,FALSE)</f>
        <v>1</v>
      </c>
      <c r="H22" s="349"/>
      <c r="I22" s="349" t="b">
        <f>+IF(AND('UoF Goals'!$G$59&lt;'Quant-Ind'!J20,'UoF Goals'!$G$59&lt;&gt;"TBD"),TRUE,FALSE)</f>
        <v>1</v>
      </c>
      <c r="J22" s="349"/>
      <c r="K22" s="349" t="b">
        <f>+IF(AND('UoF Goals'!$G$59&gt;='Quant-Ind'!L20,'UoF Goals'!$G$59&lt;&gt;"TBD"),TRUE,FALSE)</f>
        <v>0</v>
      </c>
      <c r="L22" s="349"/>
      <c r="M22" s="360"/>
      <c r="N22" s="360"/>
      <c r="O22" s="360"/>
      <c r="P22" s="360"/>
      <c r="Q22" s="341"/>
      <c r="R22" s="342"/>
    </row>
    <row r="23" spans="1:18" ht="15.75" x14ac:dyDescent="0.25">
      <c r="A23" s="361" t="s">
        <v>42</v>
      </c>
      <c r="B23" s="341"/>
      <c r="C23" s="360"/>
      <c r="D23" s="360"/>
      <c r="E23" s="360"/>
      <c r="F23" s="360"/>
      <c r="G23" s="360"/>
      <c r="H23" s="360"/>
      <c r="I23" s="360"/>
      <c r="J23" s="360"/>
      <c r="K23" s="360"/>
      <c r="L23" s="360"/>
      <c r="M23" s="360"/>
      <c r="N23" s="360"/>
      <c r="O23" s="360"/>
      <c r="P23" s="360"/>
      <c r="Q23" s="341"/>
      <c r="R23" s="342"/>
    </row>
    <row r="24" spans="1:18" ht="15.75" x14ac:dyDescent="0.25">
      <c r="A24" s="347" t="s">
        <v>43</v>
      </c>
      <c r="B24" s="341" t="s">
        <v>44</v>
      </c>
      <c r="C24" s="362">
        <v>0</v>
      </c>
      <c r="D24" s="362">
        <v>8</v>
      </c>
      <c r="E24" s="362">
        <v>8.0009999999999994</v>
      </c>
      <c r="F24" s="362">
        <v>15</v>
      </c>
      <c r="G24" s="362">
        <v>15</v>
      </c>
      <c r="H24" s="362">
        <v>20</v>
      </c>
      <c r="I24" s="362">
        <v>20</v>
      </c>
      <c r="J24" s="362">
        <v>24</v>
      </c>
      <c r="K24" s="362">
        <v>24</v>
      </c>
      <c r="L24" s="362">
        <v>24</v>
      </c>
      <c r="M24" s="363"/>
      <c r="N24" s="363"/>
      <c r="O24" s="364">
        <v>24</v>
      </c>
      <c r="P24" s="365"/>
      <c r="Q24" s="341"/>
      <c r="R24" s="342"/>
    </row>
    <row r="25" spans="1:18" ht="15.75" x14ac:dyDescent="0.25">
      <c r="A25" s="347"/>
      <c r="B25" s="341"/>
      <c r="C25" s="349" t="e">
        <f>+IF(AND('UoF Goals'!$D$30&lt;'Quant-Ind'!D24,'UoF Goals'!$D$30&lt;&gt;"TBD"),TRUE,FALSE)</f>
        <v>#REF!</v>
      </c>
      <c r="D25" s="350"/>
      <c r="E25" s="349" t="e">
        <f>+IF(AND('UoF Goals'!$D$30&lt;'Quant-Ind'!F24,'UoF Goals'!$D$30&lt;&gt;"TBD"),TRUE,FALSE)</f>
        <v>#REF!</v>
      </c>
      <c r="F25" s="349"/>
      <c r="G25" s="349" t="e">
        <f>+IF(AND('UoF Goals'!$D$30&lt;'Quant-Ind'!H24,'UoF Goals'!$D$30&lt;&gt;"TBD"),TRUE,FALSE)</f>
        <v>#REF!</v>
      </c>
      <c r="H25" s="349"/>
      <c r="I25" s="349" t="e">
        <f>+IF(AND('UoF Goals'!$D$30&lt;'Quant-Ind'!J24,'UoF Goals'!$D$30&lt;&gt;"TBD"),TRUE,FALSE)</f>
        <v>#REF!</v>
      </c>
      <c r="J25" s="349"/>
      <c r="K25" s="349"/>
      <c r="L25" s="349"/>
      <c r="M25" s="341"/>
      <c r="N25" s="349" t="e">
        <f>+IF(AND('UoF Goals'!$D$30='Quant-Ind'!O24,'UoF Goals'!$D$30&lt;&gt;"TBD"),TRUE,FALSE)</f>
        <v>#REF!</v>
      </c>
      <c r="O25" s="341"/>
      <c r="P25" s="341"/>
      <c r="Q25" s="341"/>
      <c r="R25" s="342"/>
    </row>
    <row r="26" spans="1:18" ht="15.75" x14ac:dyDescent="0.25">
      <c r="A26" s="347"/>
      <c r="B26" s="341"/>
      <c r="C26" s="349" t="b">
        <f>+IF(AND('UoF Goals'!$G$30&lt;'Quant-Ind'!D24,'UoF Goals'!$G$30&lt;&gt;"TBD"),TRUE,FALSE)</f>
        <v>1</v>
      </c>
      <c r="D26" s="350"/>
      <c r="E26" s="349" t="b">
        <f>+IF(AND('UoF Goals'!$G$30&lt;'Quant-Ind'!F24,'UoF Goals'!$G$30&lt;&gt;"TBD"),TRUE,FALSE)</f>
        <v>1</v>
      </c>
      <c r="F26" s="349"/>
      <c r="G26" s="349" t="b">
        <f>+IF(AND('UoF Goals'!$G$30&lt;'Quant-Ind'!H24,'UoF Goals'!$G$30&lt;&gt;"TBD"),TRUE,FALSE)</f>
        <v>1</v>
      </c>
      <c r="H26" s="349"/>
      <c r="I26" s="349" t="b">
        <f>+IF(AND('UoF Goals'!$G$30&lt;'Quant-Ind'!J24,'UoF Goals'!$G$30&lt;&gt;"TBD"),TRUE,FALSE)</f>
        <v>1</v>
      </c>
      <c r="J26" s="349"/>
      <c r="K26" s="349"/>
      <c r="L26" s="349"/>
      <c r="M26" s="341"/>
      <c r="N26" s="349" t="b">
        <f>+IF(AND('UoF Goals'!$G$30='Quant-Ind'!O24,'UoF Goals'!$G$30&lt;&gt;"TBD"),TRUE,FALSE)</f>
        <v>0</v>
      </c>
      <c r="O26" s="341"/>
      <c r="P26" s="341"/>
      <c r="Q26" s="341"/>
      <c r="R26" s="342"/>
    </row>
    <row r="27" spans="1:18" ht="15.75" x14ac:dyDescent="0.25">
      <c r="A27" s="347" t="s">
        <v>45</v>
      </c>
      <c r="B27" s="341" t="s">
        <v>29</v>
      </c>
      <c r="C27" s="366" t="s">
        <v>34</v>
      </c>
      <c r="D27" s="367">
        <v>0.05</v>
      </c>
      <c r="E27" s="367">
        <v>0.05</v>
      </c>
      <c r="F27" s="367">
        <v>0.25</v>
      </c>
      <c r="G27" s="367">
        <v>0.25</v>
      </c>
      <c r="H27" s="367">
        <v>0.6</v>
      </c>
      <c r="I27" s="367">
        <v>0.6</v>
      </c>
      <c r="J27" s="367">
        <v>1</v>
      </c>
      <c r="K27" s="367">
        <v>1</v>
      </c>
      <c r="L27" s="367"/>
      <c r="M27" s="367"/>
      <c r="N27" s="367"/>
      <c r="O27" s="366">
        <v>1</v>
      </c>
      <c r="P27" s="368"/>
      <c r="Q27" s="341"/>
      <c r="R27" s="342"/>
    </row>
    <row r="28" spans="1:18" ht="15.75" x14ac:dyDescent="0.25">
      <c r="A28" s="347"/>
      <c r="B28" s="341"/>
      <c r="C28" s="349" t="e">
        <f>+IF(AND('UoF Goals'!$D$31&lt;'Quant-Ind'!D27,'UoF Goals'!$D$31&lt;&gt;"TBD"),TRUE,FALSE)</f>
        <v>#REF!</v>
      </c>
      <c r="D28" s="350"/>
      <c r="E28" s="349" t="e">
        <f>+IF(AND('UoF Goals'!$D$31&lt;'Quant-Ind'!F27,'UoF Goals'!$D$31&lt;&gt;"TBD"),TRUE,FALSE)</f>
        <v>#REF!</v>
      </c>
      <c r="F28" s="349"/>
      <c r="G28" s="349" t="e">
        <f>+IF(AND('UoF Goals'!$D$31&lt;'Quant-Ind'!H27,'UoF Goals'!$D$31&lt;&gt;"TBD"),TRUE,FALSE)</f>
        <v>#REF!</v>
      </c>
      <c r="H28" s="349"/>
      <c r="I28" s="349" t="e">
        <f>+IF(AND('UoF Goals'!$D$31&lt;'Quant-Ind'!J27,'UoF Goals'!$D$31&lt;&gt;"TBD"),TRUE,FALSE)</f>
        <v>#REF!</v>
      </c>
      <c r="J28" s="349"/>
      <c r="K28" s="349"/>
      <c r="L28" s="349"/>
      <c r="M28" s="341"/>
      <c r="N28" s="349" t="e">
        <f>+IF(AND('UoF Goals'!$D$31&gt;='Quant-Ind'!O27,'UoF Goals'!$D$31&lt;&gt;"TBD"),TRUE,FALSE)</f>
        <v>#REF!</v>
      </c>
      <c r="O28" s="341"/>
      <c r="P28" s="341"/>
      <c r="Q28" s="341"/>
      <c r="R28" s="342"/>
    </row>
    <row r="29" spans="1:18" ht="15.75" x14ac:dyDescent="0.25">
      <c r="A29" s="347"/>
      <c r="B29" s="341"/>
      <c r="C29" s="349" t="b">
        <f>+IF(AND('UoF Goals'!$G$31&lt;'Quant-Ind'!D27,'UoF Goals'!$G$31&lt;&gt;"TBD"),TRUE,FALSE)</f>
        <v>1</v>
      </c>
      <c r="D29" s="350"/>
      <c r="E29" s="349" t="b">
        <f>+IF(AND('UoF Goals'!$G$31&lt;'Quant-Ind'!F27,'UoF Goals'!$G$31&lt;&gt;"TBD"),TRUE,FALSE)</f>
        <v>1</v>
      </c>
      <c r="F29" s="349"/>
      <c r="G29" s="349" t="b">
        <f>+IF(AND('UoF Goals'!$G$31&lt;'Quant-Ind'!H27,'UoF Goals'!$G$31&lt;&gt;"TBD"),TRUE,FALSE)</f>
        <v>1</v>
      </c>
      <c r="H29" s="349"/>
      <c r="I29" s="349" t="b">
        <f>+IF(AND('UoF Goals'!$G$31&lt;'Quant-Ind'!J27,'UoF Goals'!$G$31&lt;&gt;"TBD"),TRUE,FALSE)</f>
        <v>1</v>
      </c>
      <c r="J29" s="349"/>
      <c r="K29" s="349"/>
      <c r="L29" s="349"/>
      <c r="M29" s="341"/>
      <c r="N29" s="349" t="b">
        <f>+IF(AND('UoF Goals'!$G$31&gt;='Quant-Ind'!O27,'UoF Goals'!$G$31&lt;&gt;"TBD"),TRUE,FALSE)</f>
        <v>0</v>
      </c>
      <c r="O29" s="341"/>
      <c r="P29" s="341"/>
      <c r="Q29" s="341"/>
      <c r="R29" s="342"/>
    </row>
    <row r="30" spans="1:18" ht="15.75" x14ac:dyDescent="0.25">
      <c r="A30" s="347" t="s">
        <v>74</v>
      </c>
      <c r="B30" s="341" t="s">
        <v>44</v>
      </c>
      <c r="C30" s="364" t="s">
        <v>34</v>
      </c>
      <c r="D30" s="362">
        <v>30</v>
      </c>
      <c r="E30" s="362">
        <v>30</v>
      </c>
      <c r="F30" s="362">
        <v>50</v>
      </c>
      <c r="G30" s="362">
        <v>50</v>
      </c>
      <c r="H30" s="362">
        <v>120</v>
      </c>
      <c r="I30" s="362">
        <v>120</v>
      </c>
      <c r="J30" s="362">
        <v>240</v>
      </c>
      <c r="K30" s="362">
        <v>240</v>
      </c>
      <c r="L30" s="362"/>
      <c r="M30" s="365"/>
      <c r="N30" s="365"/>
      <c r="O30" s="369" t="s">
        <v>46</v>
      </c>
      <c r="P30" s="365"/>
      <c r="Q30" s="341"/>
      <c r="R30" s="342"/>
    </row>
    <row r="31" spans="1:18" ht="15.75" x14ac:dyDescent="0.25">
      <c r="A31" s="347"/>
      <c r="B31" s="341"/>
      <c r="C31" s="349" t="e">
        <f>+IF(AND('UoF Goals'!$D$32&lt;'Quant-Ind'!D30,'UoF Goals'!$D$32&lt;&gt;"TBD"),TRUE,FALSE)</f>
        <v>#REF!</v>
      </c>
      <c r="D31" s="350"/>
      <c r="E31" s="349" t="e">
        <f>+IF(AND('UoF Goals'!$D$32&lt;'Quant-Ind'!F30,'UoF Goals'!$D$32&lt;&gt;"TBD"),TRUE,FALSE)</f>
        <v>#REF!</v>
      </c>
      <c r="F31" s="349"/>
      <c r="G31" s="349" t="e">
        <f>+IF(AND('UoF Goals'!$D$32&lt;'Quant-Ind'!H30,'UoF Goals'!$D$32&lt;&gt;"TBD"),TRUE,FALSE)</f>
        <v>#REF!</v>
      </c>
      <c r="H31" s="349"/>
      <c r="I31" s="349" t="e">
        <f>+IF(AND('UoF Goals'!$D$32&lt;'Quant-Ind'!J30,'UoF Goals'!$D$32&lt;&gt;"TBD"),TRUE,FALSE)</f>
        <v>#REF!</v>
      </c>
      <c r="J31" s="349"/>
      <c r="K31" s="349" t="e">
        <f>+IF(AND('UoF Goals'!$D$32='Quant-Ind'!K30,'UoF Goals'!$D$32&lt;&gt;"TBD"),TRUE,FALSE)</f>
        <v>#REF!</v>
      </c>
      <c r="L31" s="349"/>
      <c r="M31" s="341"/>
      <c r="N31" s="349" t="e">
        <f>+IF(AND('UoF Goals'!$D$32='Quant-Ind'!O30,'UoF Goals'!$D$32&lt;&gt;"TBD"),TRUE,FALSE)</f>
        <v>#REF!</v>
      </c>
      <c r="O31" s="341"/>
      <c r="P31" s="341"/>
      <c r="Q31" s="341"/>
      <c r="R31" s="342"/>
    </row>
    <row r="32" spans="1:18" ht="15.75" x14ac:dyDescent="0.25">
      <c r="A32" s="347"/>
      <c r="B32" s="341"/>
      <c r="C32" s="349" t="b">
        <f>+IF(AND('UoF Goals'!$G$32&lt;'Quant-Ind'!D30,'UoF Goals'!$G$32&lt;&gt;"TBD"),TRUE,FALSE)</f>
        <v>1</v>
      </c>
      <c r="D32" s="350"/>
      <c r="E32" s="349" t="b">
        <f>+IF(AND('UoF Goals'!$G$32&lt;'Quant-Ind'!F30,'UoF Goals'!$G$32&lt;&gt;"TBD"),TRUE,FALSE)</f>
        <v>1</v>
      </c>
      <c r="F32" s="349"/>
      <c r="G32" s="349" t="b">
        <f>+IF(AND('UoF Goals'!$G$32&lt;'Quant-Ind'!H30,'UoF Goals'!$G$32&lt;&gt;"TBD"),TRUE,FALSE)</f>
        <v>1</v>
      </c>
      <c r="H32" s="349"/>
      <c r="I32" s="349" t="b">
        <f>+IF(AND('UoF Goals'!$G$32&lt;'Quant-Ind'!J30,'UoF Goals'!$G$32&lt;&gt;"TBD"),TRUE,FALSE)</f>
        <v>1</v>
      </c>
      <c r="J32" s="349"/>
      <c r="K32" s="349" t="b">
        <f>+IF(AND('UoF Goals'!$G$32='Quant-Ind'!K30,'UoF Goals'!$G$32&lt;&gt;"TBD"),TRUE,FALSE)</f>
        <v>0</v>
      </c>
      <c r="L32" s="349"/>
      <c r="M32" s="341"/>
      <c r="N32" s="349" t="b">
        <f>+IF(AND('UoF Goals'!$G$32='Quant-Ind'!O30,'UoF Goals'!$G$32&lt;&gt;"TBD"),TRUE,FALSE)</f>
        <v>0</v>
      </c>
      <c r="O32" s="341"/>
      <c r="P32" s="341"/>
      <c r="Q32" s="341"/>
      <c r="R32" s="342"/>
    </row>
    <row r="33" spans="1:18" ht="15.75" x14ac:dyDescent="0.25">
      <c r="A33" s="347" t="s">
        <v>47</v>
      </c>
      <c r="B33" s="341" t="s">
        <v>29</v>
      </c>
      <c r="C33" s="366">
        <v>0</v>
      </c>
      <c r="D33" s="367">
        <v>0</v>
      </c>
      <c r="E33" s="367">
        <v>0</v>
      </c>
      <c r="F33" s="367">
        <v>0.5</v>
      </c>
      <c r="G33" s="367">
        <v>0.5</v>
      </c>
      <c r="H33" s="367">
        <v>0.75</v>
      </c>
      <c r="I33" s="367">
        <v>0.75</v>
      </c>
      <c r="J33" s="367">
        <v>0.9</v>
      </c>
      <c r="K33" s="367">
        <v>0.9</v>
      </c>
      <c r="L33" s="367">
        <v>1</v>
      </c>
      <c r="M33" s="367"/>
      <c r="N33" s="370" t="s">
        <v>48</v>
      </c>
      <c r="O33" s="367">
        <v>1</v>
      </c>
      <c r="P33" s="368"/>
      <c r="Q33" s="341"/>
      <c r="R33" s="342"/>
    </row>
    <row r="34" spans="1:18" ht="15.75" x14ac:dyDescent="0.25">
      <c r="A34" s="347"/>
      <c r="B34" s="341"/>
      <c r="C34" s="349" t="e">
        <f>+IF(AND('UoF Goals'!$D$33='Quant-Ind'!D33,'UoF Goals'!$D$33&lt;&gt;"TBD"),TRUE,FALSE)</f>
        <v>#REF!</v>
      </c>
      <c r="D34" s="350"/>
      <c r="E34" s="349" t="e">
        <f>+IF(AND('UoF Goals'!$D$33&lt;'Quant-Ind'!F33,'UoF Goals'!$D$33&lt;&gt;"TBD"),TRUE,FALSE)</f>
        <v>#REF!</v>
      </c>
      <c r="F34" s="349"/>
      <c r="G34" s="349" t="e">
        <f>+IF(AND('UoF Goals'!$D$33&lt;'Quant-Ind'!H33,'UoF Goals'!$D$33&lt;&gt;"TBD"),TRUE,FALSE)</f>
        <v>#REF!</v>
      </c>
      <c r="H34" s="349"/>
      <c r="I34" s="349" t="e">
        <f>+IF(AND('UoF Goals'!$D$33&lt;'Quant-Ind'!J33,'UoF Goals'!$D$33&lt;&gt;"TBD"),TRUE,FALSE)</f>
        <v>#REF!</v>
      </c>
      <c r="J34" s="349"/>
      <c r="K34" s="349" t="e">
        <f>+IF(AND('UoF Goals'!$D$33&lt;'Quant-Ind'!L33,'UoF Goals'!$D$33&lt;&gt;"TBD"),TRUE,FALSE)</f>
        <v>#REF!</v>
      </c>
      <c r="L34" s="349"/>
      <c r="M34" s="341"/>
      <c r="N34" s="349" t="e">
        <f>+IF(AND('UoF Goals'!$D$33&gt;='Quant-Ind'!O33,'UoF Goals'!$D$33&lt;&gt;"TBD"),TRUE,FALSE)</f>
        <v>#REF!</v>
      </c>
      <c r="O34" s="341"/>
      <c r="P34" s="341"/>
      <c r="Q34" s="341"/>
      <c r="R34" s="342"/>
    </row>
    <row r="35" spans="1:18" ht="15.75" x14ac:dyDescent="0.25">
      <c r="A35" s="347"/>
      <c r="B35" s="341"/>
      <c r="C35" s="349" t="b">
        <f>+IF(AND('UoF Goals'!$G$33='Quant-Ind'!D33,'UoF Goals'!$G$33&lt;&gt;"TBD"),TRUE,FALSE)</f>
        <v>1</v>
      </c>
      <c r="D35" s="350"/>
      <c r="E35" s="349" t="b">
        <f>+IF(AND('UoF Goals'!$G$33&lt;'Quant-Ind'!F33,'UoF Goals'!$G$33&lt;&gt;"TBD"),TRUE,FALSE)</f>
        <v>1</v>
      </c>
      <c r="F35" s="349"/>
      <c r="G35" s="349" t="b">
        <f>+IF(AND('UoF Goals'!$G$33&lt;'Quant-Ind'!H33,'UoF Goals'!$G$33&lt;&gt;"TBD"),TRUE,FALSE)</f>
        <v>1</v>
      </c>
      <c r="H35" s="349"/>
      <c r="I35" s="349" t="b">
        <f>+IF(AND('UoF Goals'!$G$33&lt;'Quant-Ind'!J33,'UoF Goals'!$G$33&lt;&gt;"TBD"),TRUE,FALSE)</f>
        <v>1</v>
      </c>
      <c r="J35" s="349"/>
      <c r="K35" s="349" t="b">
        <f>+IF(AND('UoF Goals'!$G$33&lt;'Quant-Ind'!L33,'UoF Goals'!$G$33&lt;&gt;"TBD"),TRUE,FALSE)</f>
        <v>1</v>
      </c>
      <c r="L35" s="349"/>
      <c r="M35" s="341"/>
      <c r="N35" s="349" t="b">
        <f>+IF(AND('UoF Goals'!$G$33&gt;='Quant-Ind'!O33,'UoF Goals'!$G$33&lt;&gt;"TBD"),TRUE,FALSE)</f>
        <v>0</v>
      </c>
      <c r="O35" s="341"/>
      <c r="P35" s="341"/>
      <c r="Q35" s="341"/>
      <c r="R35" s="342"/>
    </row>
    <row r="36" spans="1:18" ht="15.75" x14ac:dyDescent="0.25">
      <c r="A36" s="347"/>
      <c r="B36" s="341"/>
      <c r="C36" s="371"/>
      <c r="D36" s="372"/>
      <c r="E36" s="372"/>
      <c r="F36" s="372"/>
      <c r="G36" s="372"/>
      <c r="H36" s="372"/>
      <c r="I36" s="372"/>
      <c r="J36" s="372"/>
      <c r="K36" s="372"/>
      <c r="L36" s="372"/>
      <c r="M36" s="372"/>
      <c r="N36" s="373"/>
      <c r="O36" s="372"/>
      <c r="P36" s="374"/>
      <c r="Q36" s="341"/>
      <c r="R36" s="342"/>
    </row>
    <row r="37" spans="1:18" ht="15.75" x14ac:dyDescent="0.25">
      <c r="A37" s="361" t="s">
        <v>49</v>
      </c>
      <c r="B37" s="341"/>
      <c r="C37" s="375"/>
      <c r="D37" s="376"/>
      <c r="E37" s="376"/>
      <c r="F37" s="376"/>
      <c r="G37" s="376"/>
      <c r="H37" s="376"/>
      <c r="I37" s="376"/>
      <c r="J37" s="376"/>
      <c r="K37" s="376"/>
      <c r="L37" s="376"/>
      <c r="M37" s="376"/>
      <c r="N37" s="377"/>
      <c r="O37" s="376"/>
      <c r="P37" s="378"/>
      <c r="Q37" s="341"/>
      <c r="R37" s="342"/>
    </row>
    <row r="38" spans="1:18" ht="15.75" x14ac:dyDescent="0.25">
      <c r="A38" s="347" t="s">
        <v>50</v>
      </c>
      <c r="B38" s="341" t="s">
        <v>29</v>
      </c>
      <c r="C38" s="366">
        <v>0</v>
      </c>
      <c r="D38" s="367">
        <v>0.5</v>
      </c>
      <c r="E38" s="367">
        <v>0.5</v>
      </c>
      <c r="F38" s="367">
        <v>0.85</v>
      </c>
      <c r="G38" s="367">
        <v>0.85</v>
      </c>
      <c r="H38" s="367">
        <v>0.95</v>
      </c>
      <c r="I38" s="367">
        <v>0.95</v>
      </c>
      <c r="J38" s="367">
        <v>0.97</v>
      </c>
      <c r="K38" s="367">
        <v>0.97</v>
      </c>
      <c r="L38" s="367">
        <v>1</v>
      </c>
      <c r="M38" s="367"/>
      <c r="N38" s="370" t="s">
        <v>48</v>
      </c>
      <c r="O38" s="367">
        <v>1</v>
      </c>
      <c r="P38" s="368"/>
      <c r="Q38" s="341"/>
      <c r="R38" s="342"/>
    </row>
    <row r="39" spans="1:18" ht="15.75" x14ac:dyDescent="0.25">
      <c r="A39" s="347"/>
      <c r="B39" s="341"/>
      <c r="C39" s="349" t="e">
        <f>+IF(AND('UoF Goals'!$D$35&lt;'Quant-Ind'!D38,'UoF Goals'!$D$35&lt;&gt;"TBD"),TRUE,FALSE)</f>
        <v>#REF!</v>
      </c>
      <c r="D39" s="350"/>
      <c r="E39" s="349" t="e">
        <f>+IF(AND('UoF Goals'!$D$35&lt;'Quant-Ind'!F38,'UoF Goals'!$D$35&lt;&gt;"TBD"),TRUE,FALSE)</f>
        <v>#REF!</v>
      </c>
      <c r="F39" s="349"/>
      <c r="G39" s="349" t="e">
        <f>+IF(AND('UoF Goals'!$D$35&lt;'Quant-Ind'!H38,'UoF Goals'!$D$35&lt;&gt;"TBD"),TRUE,FALSE)</f>
        <v>#REF!</v>
      </c>
      <c r="H39" s="349"/>
      <c r="I39" s="349" t="e">
        <f>+IF(AND('UoF Goals'!$D$35&lt;'Quant-Ind'!J38,'UoF Goals'!$D$35&lt;&gt;"TBD"),TRUE,FALSE)</f>
        <v>#REF!</v>
      </c>
      <c r="J39" s="349"/>
      <c r="K39" s="349" t="e">
        <f>+IF(AND('UoF Goals'!$D$35&lt;'Quant-Ind'!L38,'UoF Goals'!$D$35&lt;&gt;"TBD"),TRUE,FALSE)</f>
        <v>#REF!</v>
      </c>
      <c r="L39" s="349"/>
      <c r="M39" s="341"/>
      <c r="N39" s="349" t="e">
        <f>+IF(AND('UoF Goals'!$D$35&gt;='Quant-Ind'!O38,'UoF Goals'!$D$35&lt;&gt;"TBD"),TRUE,FALSE)</f>
        <v>#REF!</v>
      </c>
      <c r="O39" s="341"/>
      <c r="P39" s="341"/>
      <c r="Q39" s="341"/>
      <c r="R39" s="342"/>
    </row>
    <row r="40" spans="1:18" ht="15.75" x14ac:dyDescent="0.25">
      <c r="A40" s="347"/>
      <c r="B40" s="341"/>
      <c r="C40" s="349" t="b">
        <f>+IF(AND('UoF Goals'!$G$35&lt;'Quant-Ind'!D38,'UoF Goals'!$G$35&lt;&gt;"TBD"),TRUE,FALSE)</f>
        <v>1</v>
      </c>
      <c r="D40" s="350"/>
      <c r="E40" s="349" t="b">
        <f>+IF(AND('UoF Goals'!$G$35&lt;'Quant-Ind'!F38,'UoF Goals'!$G$35&lt;&gt;"TBD"),TRUE,FALSE)</f>
        <v>1</v>
      </c>
      <c r="F40" s="349"/>
      <c r="G40" s="349" t="b">
        <f>+IF(AND('UoF Goals'!$G$35&lt;'Quant-Ind'!H38,'UoF Goals'!$G$35&lt;&gt;"TBD"),TRUE,FALSE)</f>
        <v>1</v>
      </c>
      <c r="H40" s="349"/>
      <c r="I40" s="349" t="b">
        <f>+IF(AND('UoF Goals'!$G$35&lt;'Quant-Ind'!J38,'UoF Goals'!$G$35&lt;&gt;"TBD"),TRUE,FALSE)</f>
        <v>1</v>
      </c>
      <c r="J40" s="349"/>
      <c r="K40" s="349" t="b">
        <f>+IF(AND('UoF Goals'!$G$35&lt;'Quant-Ind'!L38,'UoF Goals'!$G$35&lt;&gt;"TBD"),TRUE,FALSE)</f>
        <v>1</v>
      </c>
      <c r="L40" s="349"/>
      <c r="M40" s="341"/>
      <c r="N40" s="349" t="b">
        <f>+IF(AND('UoF Goals'!$G$35&gt;='Quant-Ind'!O38,'UoF Goals'!$G$35&lt;&gt;"TBD"),TRUE,FALSE)</f>
        <v>0</v>
      </c>
      <c r="O40" s="341"/>
      <c r="P40" s="341"/>
      <c r="Q40" s="341"/>
      <c r="R40" s="342"/>
    </row>
    <row r="41" spans="1:18" ht="15.75" x14ac:dyDescent="0.25">
      <c r="A41" s="347" t="s">
        <v>51</v>
      </c>
      <c r="B41" s="343" t="s">
        <v>29</v>
      </c>
      <c r="C41" s="379">
        <v>0</v>
      </c>
      <c r="D41" s="379">
        <v>0</v>
      </c>
      <c r="E41" s="379">
        <v>0</v>
      </c>
      <c r="F41" s="379">
        <v>0.5</v>
      </c>
      <c r="G41" s="379">
        <v>0.5</v>
      </c>
      <c r="H41" s="379">
        <v>0.75</v>
      </c>
      <c r="I41" s="379">
        <v>0.75</v>
      </c>
      <c r="J41" s="379">
        <v>0.9</v>
      </c>
      <c r="K41" s="379">
        <v>0.9</v>
      </c>
      <c r="L41" s="379">
        <v>1</v>
      </c>
      <c r="M41" s="379"/>
      <c r="N41" s="348"/>
      <c r="O41" s="379">
        <v>1</v>
      </c>
      <c r="P41" s="380"/>
      <c r="Q41" s="341"/>
      <c r="R41" s="342"/>
    </row>
    <row r="42" spans="1:18" ht="15.75" x14ac:dyDescent="0.25">
      <c r="A42" s="347"/>
      <c r="B42" s="343"/>
      <c r="C42" s="349" t="e">
        <f>+IF(AND('UoF Goals'!$D$36='Quant-Ind'!D41,'UoF Goals'!$D$36&lt;&gt;"TBD"),TRUE,FALSE)</f>
        <v>#REF!</v>
      </c>
      <c r="D42" s="350"/>
      <c r="E42" s="349" t="e">
        <f>+IF(AND('UoF Goals'!$D$36&lt;'Quant-Ind'!F41,'UoF Goals'!$D$36&lt;&gt;"TBD"),TRUE,FALSE)</f>
        <v>#REF!</v>
      </c>
      <c r="F42" s="349"/>
      <c r="G42" s="349" t="e">
        <f>+IF(AND('UoF Goals'!$D$36&lt;'Quant-Ind'!H41,'UoF Goals'!$D$36&lt;&gt;"TBD"),TRUE,FALSE)</f>
        <v>#REF!</v>
      </c>
      <c r="H42" s="349"/>
      <c r="I42" s="349" t="e">
        <f>+IF(AND('UoF Goals'!$D$36&lt;'Quant-Ind'!J41,'UoF Goals'!$D$36&lt;&gt;"TBD"),TRUE,FALSE)</f>
        <v>#REF!</v>
      </c>
      <c r="J42" s="349"/>
      <c r="K42" s="349" t="e">
        <f>+IF(AND('UoF Goals'!$D$36&lt;'Quant-Ind'!L41,'UoF Goals'!$D$36&lt;&gt;"TBD"),TRUE,FALSE)</f>
        <v>#REF!</v>
      </c>
      <c r="L42" s="349"/>
      <c r="M42" s="341"/>
      <c r="N42" s="349" t="e">
        <f>+IF(AND('UoF Goals'!$D$36&gt;='Quant-Ind'!O41,'UoF Goals'!$D$36&lt;&gt;"TBD"),TRUE,FALSE)</f>
        <v>#REF!</v>
      </c>
      <c r="O42" s="343"/>
      <c r="P42" s="343"/>
      <c r="Q42" s="341"/>
      <c r="R42" s="342"/>
    </row>
    <row r="43" spans="1:18" ht="15.75" x14ac:dyDescent="0.25">
      <c r="A43" s="347"/>
      <c r="B43" s="343"/>
      <c r="C43" s="349" t="b">
        <f>+IF(AND('UoF Goals'!$G$36='Quant-Ind'!D41,'UoF Goals'!$G$36&lt;&gt;"TBD"),TRUE,FALSE)</f>
        <v>1</v>
      </c>
      <c r="D43" s="350"/>
      <c r="E43" s="349" t="b">
        <f>+IF(AND('UoF Goals'!$G$36&lt;'Quant-Ind'!F41,'UoF Goals'!$G$36&lt;&gt;"TBD"),TRUE,FALSE)</f>
        <v>1</v>
      </c>
      <c r="F43" s="349"/>
      <c r="G43" s="349" t="b">
        <f>+IF(AND('UoF Goals'!$G$36&lt;'Quant-Ind'!H41,'UoF Goals'!$G$36&lt;&gt;"TBD"),TRUE,FALSE)</f>
        <v>1</v>
      </c>
      <c r="H43" s="349"/>
      <c r="I43" s="349" t="b">
        <f>+IF(AND('UoF Goals'!$G$36&lt;'Quant-Ind'!J41,'UoF Goals'!$G$36&lt;&gt;"TBD"),TRUE,FALSE)</f>
        <v>1</v>
      </c>
      <c r="J43" s="349"/>
      <c r="K43" s="349" t="b">
        <f>+IF(AND('UoF Goals'!$G$36&lt;'Quant-Ind'!L41,'UoF Goals'!$G$36&lt;&gt;"TBD"),TRUE,FALSE)</f>
        <v>1</v>
      </c>
      <c r="L43" s="349"/>
      <c r="M43" s="341"/>
      <c r="N43" s="349" t="b">
        <f>+IF(AND('UoF Goals'!$G$36&gt;='Quant-Ind'!O41,'UoF Goals'!$G$36&lt;&gt;"TBD"),TRUE,FALSE)</f>
        <v>0</v>
      </c>
      <c r="O43" s="343"/>
      <c r="P43" s="343"/>
      <c r="Q43" s="341"/>
      <c r="R43" s="342"/>
    </row>
    <row r="44" spans="1:18" ht="31.5" customHeight="1" x14ac:dyDescent="0.25">
      <c r="A44" s="361" t="s">
        <v>52</v>
      </c>
      <c r="B44" s="341"/>
      <c r="C44" s="375"/>
      <c r="D44" s="376"/>
      <c r="E44" s="376"/>
      <c r="F44" s="376"/>
      <c r="G44" s="376"/>
      <c r="H44" s="376"/>
      <c r="I44" s="376"/>
      <c r="J44" s="376"/>
      <c r="K44" s="376"/>
      <c r="L44" s="376"/>
      <c r="M44" s="376"/>
      <c r="N44" s="377"/>
      <c r="O44" s="376"/>
      <c r="P44" s="378"/>
      <c r="Q44" s="341"/>
      <c r="R44" s="342"/>
    </row>
    <row r="45" spans="1:18" ht="15.75" x14ac:dyDescent="0.25">
      <c r="A45" s="347" t="s">
        <v>53</v>
      </c>
      <c r="B45" s="381" t="s">
        <v>29</v>
      </c>
      <c r="C45" s="382">
        <v>0</v>
      </c>
      <c r="D45" s="382">
        <v>0.5</v>
      </c>
      <c r="E45" s="382">
        <v>0.5</v>
      </c>
      <c r="F45" s="382">
        <v>0.75</v>
      </c>
      <c r="G45" s="382">
        <v>0.75</v>
      </c>
      <c r="H45" s="382">
        <v>0.85</v>
      </c>
      <c r="I45" s="382">
        <v>0.85</v>
      </c>
      <c r="J45" s="382">
        <v>0.95</v>
      </c>
      <c r="K45" s="382">
        <v>0.95</v>
      </c>
      <c r="L45" s="382">
        <v>1</v>
      </c>
      <c r="M45" s="383"/>
      <c r="N45" s="383" t="s">
        <v>48</v>
      </c>
      <c r="O45" s="382">
        <v>1</v>
      </c>
      <c r="P45" s="384"/>
      <c r="Q45" s="341"/>
      <c r="R45" s="342"/>
    </row>
    <row r="46" spans="1:18" ht="15.75" x14ac:dyDescent="0.25">
      <c r="A46" s="347"/>
      <c r="B46" s="381"/>
      <c r="C46" s="349" t="e">
        <f>+IF(AND('UoF Goals'!$D$38&lt;'Quant-Ind'!D45,'UoF Goals'!$D$38&lt;&gt;"TBD"),TRUE,FALSE)</f>
        <v>#REF!</v>
      </c>
      <c r="D46" s="350"/>
      <c r="E46" s="349" t="e">
        <f>+IF(AND('UoF Goals'!$D$38&lt;'Quant-Ind'!F45,'UoF Goals'!$D$38&lt;&gt;"TBD"),TRUE,FALSE)</f>
        <v>#REF!</v>
      </c>
      <c r="F46" s="349"/>
      <c r="G46" s="349" t="e">
        <f>+IF(AND('UoF Goals'!$D$38&lt;'Quant-Ind'!H45,'UoF Goals'!$D$38&lt;&gt;"TBD"),TRUE,FALSE)</f>
        <v>#REF!</v>
      </c>
      <c r="H46" s="349"/>
      <c r="I46" s="349" t="e">
        <f>+IF(AND('UoF Goals'!$D$38&lt;'Quant-Ind'!J45,'UoF Goals'!$D$38&lt;&gt;"TBD"),TRUE,FALSE)</f>
        <v>#REF!</v>
      </c>
      <c r="J46" s="349"/>
      <c r="K46" s="349" t="e">
        <f>+IF(AND('UoF Goals'!$D$38&lt;'Quant-Ind'!L45,'UoF Goals'!$D$38&lt;&gt;"TBD"),TRUE,FALSE)</f>
        <v>#REF!</v>
      </c>
      <c r="L46" s="349"/>
      <c r="M46" s="341"/>
      <c r="N46" s="349" t="e">
        <f>+IF(AND('UoF Goals'!$D$38='Quant-Ind'!O45,'UoF Goals'!$D$38&lt;&gt;"TBD"),TRUE,FALSE)</f>
        <v>#REF!</v>
      </c>
      <c r="O46" s="381"/>
      <c r="P46" s="381"/>
      <c r="Q46" s="341"/>
      <c r="R46" s="342"/>
    </row>
    <row r="47" spans="1:18" ht="15.75" x14ac:dyDescent="0.25">
      <c r="A47" s="347"/>
      <c r="B47" s="381"/>
      <c r="C47" s="349" t="b">
        <f>+IF(AND('UoF Goals'!$G$38&lt;'Quant-Ind'!D45,'UoF Goals'!$G$38&lt;&gt;"TBD"),TRUE,FALSE)</f>
        <v>1</v>
      </c>
      <c r="D47" s="350"/>
      <c r="E47" s="349" t="b">
        <f>+IF(AND('UoF Goals'!$G$38&lt;'Quant-Ind'!F45,'UoF Goals'!$G$38&lt;&gt;"TBD"),TRUE,FALSE)</f>
        <v>1</v>
      </c>
      <c r="F47" s="349"/>
      <c r="G47" s="349" t="b">
        <f>+IF(AND('UoF Goals'!$G$38&lt;'Quant-Ind'!H45,'UoF Goals'!$G$38&lt;&gt;"TBD"),TRUE,FALSE)</f>
        <v>1</v>
      </c>
      <c r="H47" s="349"/>
      <c r="I47" s="349" t="b">
        <f>+IF(AND('UoF Goals'!$G$38&lt;'Quant-Ind'!J45,'UoF Goals'!$G$38&lt;&gt;"TBD"),TRUE,FALSE)</f>
        <v>1</v>
      </c>
      <c r="J47" s="349"/>
      <c r="K47" s="349" t="b">
        <f>+IF(AND('UoF Goals'!$G$38&lt;'Quant-Ind'!L45,'UoF Goals'!$G$38&lt;&gt;"TBD"),TRUE,FALSE)</f>
        <v>1</v>
      </c>
      <c r="L47" s="349"/>
      <c r="M47" s="341"/>
      <c r="N47" s="349" t="b">
        <f>+IF(AND('UoF Goals'!$G$38='Quant-Ind'!O45,'UoF Goals'!$G$38&lt;&gt;"TBD"),TRUE,FALSE)</f>
        <v>0</v>
      </c>
      <c r="O47" s="381"/>
      <c r="P47" s="381"/>
      <c r="Q47" s="341"/>
      <c r="R47" s="342"/>
    </row>
    <row r="48" spans="1:18" ht="15.75" x14ac:dyDescent="0.25">
      <c r="A48" s="347" t="s">
        <v>54</v>
      </c>
      <c r="B48" s="341" t="s">
        <v>29</v>
      </c>
      <c r="C48" s="366" t="s">
        <v>48</v>
      </c>
      <c r="D48" s="367">
        <v>0</v>
      </c>
      <c r="E48" s="367">
        <v>0</v>
      </c>
      <c r="F48" s="367">
        <v>0.2</v>
      </c>
      <c r="G48" s="367">
        <v>0.2</v>
      </c>
      <c r="H48" s="367">
        <v>0.5</v>
      </c>
      <c r="I48" s="367">
        <v>0.5</v>
      </c>
      <c r="J48" s="367">
        <v>0.8</v>
      </c>
      <c r="K48" s="367">
        <v>0.8</v>
      </c>
      <c r="L48" s="367">
        <v>1</v>
      </c>
      <c r="M48" s="367"/>
      <c r="N48" s="370" t="s">
        <v>48</v>
      </c>
      <c r="O48" s="367">
        <v>1</v>
      </c>
      <c r="P48" s="368"/>
      <c r="Q48" s="341"/>
      <c r="R48" s="342"/>
    </row>
    <row r="49" spans="1:18" ht="15.75" x14ac:dyDescent="0.25">
      <c r="A49" s="347"/>
      <c r="B49" s="341"/>
      <c r="C49" s="349" t="e">
        <f>+IF(AND('UoF Goals'!$D$39='Quant-Ind'!D48,'UoF Goals'!$D$39&lt;&gt;"TBD"),TRUE,FALSE)</f>
        <v>#REF!</v>
      </c>
      <c r="D49" s="350"/>
      <c r="E49" s="349" t="e">
        <f>+IF(AND('UoF Goals'!$D$39&lt;'Quant-Ind'!F48,'UoF Goals'!$D$39&lt;&gt;"TBD"),TRUE,FALSE)</f>
        <v>#REF!</v>
      </c>
      <c r="F49" s="349"/>
      <c r="G49" s="349" t="e">
        <f>+IF(AND('UoF Goals'!$D$39&lt;'Quant-Ind'!H48,'UoF Goals'!$D$39&lt;&gt;"TBD"),TRUE,FALSE)</f>
        <v>#REF!</v>
      </c>
      <c r="H49" s="349"/>
      <c r="I49" s="349" t="e">
        <f>+IF(AND('UoF Goals'!$D$39&lt;'Quant-Ind'!J48,'UoF Goals'!$D$39&lt;&gt;"TBD"),TRUE,FALSE)</f>
        <v>#REF!</v>
      </c>
      <c r="J49" s="349"/>
      <c r="K49" s="349" t="e">
        <f>+IF(AND('UoF Goals'!$D$39&lt;'Quant-Ind'!L48,'UoF Goals'!$D$39&lt;&gt;"TBD"),TRUE,FALSE)</f>
        <v>#REF!</v>
      </c>
      <c r="L49" s="349"/>
      <c r="M49" s="341"/>
      <c r="N49" s="349" t="e">
        <f>+IF(AND('UoF Goals'!$D$39='Quant-Ind'!O48,'UoF Goals'!$D$39&lt;&gt;"TBD"),TRUE,FALSE)</f>
        <v>#REF!</v>
      </c>
      <c r="O49" s="376"/>
      <c r="P49" s="360"/>
      <c r="Q49" s="341"/>
      <c r="R49" s="342"/>
    </row>
    <row r="50" spans="1:18" ht="15.75" x14ac:dyDescent="0.25">
      <c r="A50" s="347"/>
      <c r="B50" s="341"/>
      <c r="C50" s="349" t="b">
        <f>+IF(AND('UoF Goals'!$G$39='Quant-Ind'!D48,'UoF Goals'!$G$39&lt;&gt;"TBD"),TRUE,FALSE)</f>
        <v>1</v>
      </c>
      <c r="D50" s="350"/>
      <c r="E50" s="349" t="b">
        <f>+IF(AND('UoF Goals'!$G$39&lt;'Quant-Ind'!F48,'UoF Goals'!$G$39&lt;&gt;"TBD"),TRUE,FALSE)</f>
        <v>1</v>
      </c>
      <c r="F50" s="349"/>
      <c r="G50" s="349" t="b">
        <f>+IF(AND('UoF Goals'!$G$39&lt;'Quant-Ind'!H48,'UoF Goals'!$G$39&lt;&gt;"TBD"),TRUE,FALSE)</f>
        <v>1</v>
      </c>
      <c r="H50" s="349"/>
      <c r="I50" s="349" t="b">
        <f>+IF(AND('UoF Goals'!$G$39&lt;'Quant-Ind'!J48,'UoF Goals'!$G$39&lt;&gt;"TBD"),TRUE,FALSE)</f>
        <v>1</v>
      </c>
      <c r="J50" s="349"/>
      <c r="K50" s="349" t="b">
        <f>+IF(AND('UoF Goals'!$G$39&lt;'Quant-Ind'!L48,'UoF Goals'!$G$39&lt;&gt;"TBD"),TRUE,FALSE)</f>
        <v>1</v>
      </c>
      <c r="L50" s="349"/>
      <c r="M50" s="341"/>
      <c r="N50" s="349" t="b">
        <f>+IF(AND('UoF Goals'!$G$39='Quant-Ind'!O48,'UoF Goals'!$G$39&lt;&gt;"TBD"),TRUE,FALSE)</f>
        <v>0</v>
      </c>
      <c r="O50" s="376"/>
      <c r="P50" s="360"/>
      <c r="Q50" s="341"/>
      <c r="R50" s="342"/>
    </row>
    <row r="51" spans="1:18" ht="31.5" customHeight="1" x14ac:dyDescent="0.25">
      <c r="A51" s="361" t="s">
        <v>55</v>
      </c>
      <c r="B51" s="341"/>
      <c r="C51" s="375"/>
      <c r="D51" s="376"/>
      <c r="E51" s="376"/>
      <c r="F51" s="376"/>
      <c r="G51" s="376"/>
      <c r="H51" s="376"/>
      <c r="I51" s="376"/>
      <c r="J51" s="376"/>
      <c r="K51" s="376"/>
      <c r="L51" s="376"/>
      <c r="M51" s="376"/>
      <c r="N51" s="376"/>
      <c r="O51" s="376"/>
      <c r="P51" s="360"/>
      <c r="Q51" s="341"/>
      <c r="R51" s="342"/>
    </row>
    <row r="52" spans="1:18" ht="15.75" x14ac:dyDescent="0.25">
      <c r="A52" s="347" t="s">
        <v>56</v>
      </c>
      <c r="B52" s="341"/>
      <c r="C52" s="366" t="s">
        <v>57</v>
      </c>
      <c r="D52" s="367"/>
      <c r="E52" s="366" t="s">
        <v>34</v>
      </c>
      <c r="F52" s="367">
        <v>0.4</v>
      </c>
      <c r="G52" s="367">
        <v>0.4</v>
      </c>
      <c r="H52" s="367">
        <v>0.55000000000000004</v>
      </c>
      <c r="I52" s="367">
        <v>0.55000000000000004</v>
      </c>
      <c r="J52" s="367">
        <v>0.7</v>
      </c>
      <c r="K52" s="367">
        <v>0.7</v>
      </c>
      <c r="L52" s="367">
        <v>0.9</v>
      </c>
      <c r="M52" s="367"/>
      <c r="N52" s="370" t="s">
        <v>33</v>
      </c>
      <c r="O52" s="367">
        <v>0.9</v>
      </c>
      <c r="P52" s="368"/>
      <c r="Q52" s="341"/>
      <c r="R52" s="342"/>
    </row>
    <row r="53" spans="1:18" ht="15.75" x14ac:dyDescent="0.25">
      <c r="A53" s="347"/>
      <c r="B53" s="341"/>
      <c r="C53" s="341"/>
      <c r="D53" s="341"/>
      <c r="E53" s="349" t="e">
        <f>+IF(AND('UoF Goals'!$D$45&lt;'Quant-Ind'!F52,'UoF Goals'!$D$45&lt;&gt;"TBD"),TRUE,FALSE)</f>
        <v>#REF!</v>
      </c>
      <c r="F53" s="349"/>
      <c r="G53" s="349" t="e">
        <f>+IF(AND('UoF Goals'!$D$45&lt;'Quant-Ind'!H52,'UoF Goals'!$D$45&lt;&gt;"TBD"),TRUE,FALSE)</f>
        <v>#REF!</v>
      </c>
      <c r="H53" s="349"/>
      <c r="I53" s="349" t="e">
        <f>+IF(AND('UoF Goals'!$D$45&lt;'Quant-Ind'!J52,'UoF Goals'!$D$45&lt;&gt;"TBD"),TRUE,FALSE)</f>
        <v>#REF!</v>
      </c>
      <c r="J53" s="349"/>
      <c r="K53" s="349" t="e">
        <f>+IF(AND('UoF Goals'!$D$45&lt;'Quant-Ind'!L52,'UoF Goals'!$D$45&lt;&gt;"TBD"),TRUE,FALSE)</f>
        <v>#REF!</v>
      </c>
      <c r="L53" s="349"/>
      <c r="M53" s="341"/>
      <c r="N53" s="349" t="e">
        <f>+IF(AND('UoF Goals'!$D$45&gt;='Quant-Ind'!O52,'UoF Goals'!$D$45&lt;&gt;"TBD"),TRUE,FALSE)</f>
        <v>#REF!</v>
      </c>
      <c r="O53" s="341"/>
      <c r="P53" s="341"/>
      <c r="Q53" s="341"/>
      <c r="R53" s="342"/>
    </row>
    <row r="54" spans="1:18" ht="15.75" x14ac:dyDescent="0.25">
      <c r="A54" s="347"/>
      <c r="B54" s="341"/>
      <c r="C54" s="341"/>
      <c r="D54" s="341"/>
      <c r="E54" s="349" t="b">
        <f>+IF(AND('UoF Goals'!$G$45&lt;'Quant-Ind'!F52,'UoF Goals'!$G$45&lt;&gt;"TBD"),TRUE,FALSE)</f>
        <v>1</v>
      </c>
      <c r="F54" s="349"/>
      <c r="G54" s="349" t="b">
        <f>+IF(AND('UoF Goals'!$G$45&lt;'Quant-Ind'!H52,'UoF Goals'!$G$45&lt;&gt;"TBD"),TRUE,FALSE)</f>
        <v>1</v>
      </c>
      <c r="H54" s="349"/>
      <c r="I54" s="349" t="b">
        <f>+IF(AND('UoF Goals'!$G$45&lt;'Quant-Ind'!J52,'UoF Goals'!$G$45&lt;&gt;"TBD"),TRUE,FALSE)</f>
        <v>1</v>
      </c>
      <c r="J54" s="349"/>
      <c r="K54" s="349" t="b">
        <f>+IF(AND('UoF Goals'!$G$45&lt;'Quant-Ind'!L52,'UoF Goals'!$G$45&lt;&gt;"TBD"),TRUE,FALSE)</f>
        <v>1</v>
      </c>
      <c r="L54" s="349"/>
      <c r="M54" s="341"/>
      <c r="N54" s="349" t="b">
        <f>+IF(AND('UoF Goals'!$G$45&gt;='Quant-Ind'!O52,'UoF Goals'!$G$45&lt;&gt;"TBD"),TRUE,FALSE)</f>
        <v>0</v>
      </c>
      <c r="O54" s="341"/>
      <c r="P54" s="341"/>
      <c r="Q54" s="341"/>
      <c r="R54" s="342"/>
    </row>
    <row r="55" spans="1:18" ht="15.75" x14ac:dyDescent="0.25">
      <c r="A55" s="347" t="s">
        <v>58</v>
      </c>
      <c r="B55" s="341" t="s">
        <v>29</v>
      </c>
      <c r="C55" s="366" t="s">
        <v>48</v>
      </c>
      <c r="D55" s="367">
        <v>0</v>
      </c>
      <c r="E55" s="367">
        <v>0</v>
      </c>
      <c r="F55" s="367">
        <v>0.25</v>
      </c>
      <c r="G55" s="367">
        <v>0.25</v>
      </c>
      <c r="H55" s="367">
        <v>0.5</v>
      </c>
      <c r="I55" s="367">
        <v>0.5</v>
      </c>
      <c r="J55" s="367">
        <v>0.7</v>
      </c>
      <c r="K55" s="367">
        <v>0.7</v>
      </c>
      <c r="L55" s="367">
        <v>1</v>
      </c>
      <c r="M55" s="367"/>
      <c r="N55" s="370" t="s">
        <v>33</v>
      </c>
      <c r="O55" s="367">
        <v>1</v>
      </c>
      <c r="P55" s="368"/>
      <c r="Q55" s="341"/>
      <c r="R55" s="342"/>
    </row>
    <row r="56" spans="1:18" ht="15.75" x14ac:dyDescent="0.25">
      <c r="A56" s="347"/>
      <c r="B56" s="341"/>
      <c r="C56" s="349" t="e">
        <f>+IF(AND('UoF Goals'!$D$51='Quant-Ind'!D55,'UoF Goals'!$D$51&lt;&gt;"TBD"),TRUE,FALSE)</f>
        <v>#REF!</v>
      </c>
      <c r="D56" s="350"/>
      <c r="E56" s="349" t="e">
        <f>+IF(AND('UoF Goals'!$D$51&lt;'Quant-Ind'!F55,'UoF Goals'!$D$51&lt;&gt;"TBD"),TRUE,FALSE)</f>
        <v>#REF!</v>
      </c>
      <c r="F56" s="349"/>
      <c r="G56" s="349" t="e">
        <f>+IF(AND('UoF Goals'!$D$51&lt;'Quant-Ind'!H55,'UoF Goals'!$D$51&lt;&gt;"TBD"),TRUE,FALSE)</f>
        <v>#REF!</v>
      </c>
      <c r="H56" s="349"/>
      <c r="I56" s="349" t="e">
        <f>+IF(AND('UoF Goals'!$D$51&lt;'Quant-Ind'!J55,'UoF Goals'!$D$51&lt;&gt;"TBD"),TRUE,FALSE)</f>
        <v>#REF!</v>
      </c>
      <c r="J56" s="349"/>
      <c r="K56" s="349" t="e">
        <f>+IF(AND('UoF Goals'!$D$51&lt;'Quant-Ind'!L55,'UoF Goals'!$D$51&lt;&gt;"TBD"),TRUE,FALSE)</f>
        <v>#REF!</v>
      </c>
      <c r="L56" s="349"/>
      <c r="M56" s="341"/>
      <c r="N56" s="349" t="e">
        <f>+IF(AND('UoF Goals'!$D$51='Quant-Ind'!O55,'UoF Goals'!$D$51&lt;&gt;"TBD"),TRUE,FALSE)</f>
        <v>#REF!</v>
      </c>
      <c r="O56" s="341"/>
      <c r="P56" s="341"/>
      <c r="Q56" s="341"/>
      <c r="R56" s="342"/>
    </row>
    <row r="57" spans="1:18" ht="15.75" x14ac:dyDescent="0.25">
      <c r="A57" s="347"/>
      <c r="B57" s="341"/>
      <c r="C57" s="349" t="b">
        <f>+IF(AND('UoF Goals'!$G$51='Quant-Ind'!D55,'UoF Goals'!$G$51&lt;&gt;"TBD"),TRUE,FALSE)</f>
        <v>1</v>
      </c>
      <c r="D57" s="350"/>
      <c r="E57" s="349" t="b">
        <f>+IF(AND('UoF Goals'!$G$51&lt;'Quant-Ind'!F55,'UoF Goals'!$G$51&lt;&gt;"TBD"),TRUE,FALSE)</f>
        <v>1</v>
      </c>
      <c r="F57" s="349"/>
      <c r="G57" s="349" t="b">
        <f>+IF(AND('UoF Goals'!$G$51&lt;'Quant-Ind'!H55,'UoF Goals'!$G$51&lt;&gt;"TBD"),TRUE,FALSE)</f>
        <v>1</v>
      </c>
      <c r="H57" s="349"/>
      <c r="I57" s="349" t="b">
        <f>+IF(AND('UoF Goals'!$G$51&lt;'Quant-Ind'!J55,'UoF Goals'!$G$51&lt;&gt;"TBD"),TRUE,FALSE)</f>
        <v>1</v>
      </c>
      <c r="J57" s="349"/>
      <c r="K57" s="349" t="b">
        <f>+IF(AND('UoF Goals'!$G$51&lt;'Quant-Ind'!L55,'UoF Goals'!$G$51&lt;&gt;"TBD"),TRUE,FALSE)</f>
        <v>1</v>
      </c>
      <c r="L57" s="349"/>
      <c r="M57" s="341"/>
      <c r="N57" s="349" t="b">
        <f>+IF(AND('UoF Goals'!$G$51='Quant-Ind'!O55,'UoF Goals'!$G$51&lt;&gt;"TBD"),TRUE,FALSE)</f>
        <v>0</v>
      </c>
      <c r="O57" s="341"/>
      <c r="P57" s="341"/>
      <c r="Q57" s="341"/>
      <c r="R57" s="342"/>
    </row>
    <row r="58" spans="1:18" ht="15.75" x14ac:dyDescent="0.25">
      <c r="A58" s="347" t="s">
        <v>59</v>
      </c>
      <c r="B58" s="341" t="s">
        <v>29</v>
      </c>
      <c r="C58" s="366" t="s">
        <v>48</v>
      </c>
      <c r="D58" s="367">
        <v>0</v>
      </c>
      <c r="E58" s="367">
        <v>0</v>
      </c>
      <c r="F58" s="367">
        <v>0.5</v>
      </c>
      <c r="G58" s="367">
        <v>0.5</v>
      </c>
      <c r="H58" s="367">
        <v>0.75</v>
      </c>
      <c r="I58" s="367">
        <v>0.75</v>
      </c>
      <c r="J58" s="367">
        <v>0.9</v>
      </c>
      <c r="K58" s="367">
        <v>0.9</v>
      </c>
      <c r="L58" s="367">
        <v>1</v>
      </c>
      <c r="M58" s="367"/>
      <c r="N58" s="370" t="s">
        <v>48</v>
      </c>
      <c r="O58" s="367">
        <v>1</v>
      </c>
      <c r="P58" s="368"/>
      <c r="Q58" s="341"/>
      <c r="R58" s="342"/>
    </row>
    <row r="59" spans="1:18" ht="15.75" x14ac:dyDescent="0.25">
      <c r="A59" s="347"/>
      <c r="B59" s="341"/>
      <c r="C59" s="349" t="e">
        <f>+IF(AND('UoF Goals'!$D$44='Quant-Ind'!D58,'UoF Goals'!$D$44&lt;&gt;"TBD"),TRUE,FALSE)</f>
        <v>#REF!</v>
      </c>
      <c r="D59" s="350"/>
      <c r="E59" s="349" t="e">
        <f>+IF(AND('UoF Goals'!$D$44&lt;'Quant-Ind'!F58,'UoF Goals'!$D$44&lt;&gt;"TBD"),TRUE,FALSE)</f>
        <v>#REF!</v>
      </c>
      <c r="F59" s="349"/>
      <c r="G59" s="349" t="e">
        <f>+IF(AND('UoF Goals'!$D$44&lt;'Quant-Ind'!H58,'UoF Goals'!$D$44&lt;&gt;"TBD"),TRUE,FALSE)</f>
        <v>#REF!</v>
      </c>
      <c r="H59" s="349"/>
      <c r="I59" s="349" t="e">
        <f>+IF(AND('UoF Goals'!$D$44&lt;'Quant-Ind'!J58,'UoF Goals'!$D$44&lt;&gt;"TBD"),TRUE,FALSE)</f>
        <v>#REF!</v>
      </c>
      <c r="J59" s="349"/>
      <c r="K59" s="349" t="e">
        <f>+IF(AND('UoF Goals'!$D$44&lt;'Quant-Ind'!L58,'UoF Goals'!$D$44&lt;&gt;"TBD"),TRUE,FALSE)</f>
        <v>#REF!</v>
      </c>
      <c r="L59" s="349"/>
      <c r="M59" s="341"/>
      <c r="N59" s="349" t="e">
        <f>+IF(AND('UoF Goals'!$D$44='Quant-Ind'!O58,'UoF Goals'!$D$44&lt;&gt;"TBD"),TRUE,FALSE)</f>
        <v>#REF!</v>
      </c>
      <c r="O59" s="341"/>
      <c r="P59" s="341"/>
      <c r="Q59" s="341"/>
      <c r="R59" s="342"/>
    </row>
    <row r="60" spans="1:18" ht="15.75" x14ac:dyDescent="0.25">
      <c r="A60" s="347"/>
      <c r="B60" s="341"/>
      <c r="C60" s="385" t="b">
        <f>+IF(AND('UoF Goals'!$G$44='Quant-Ind'!D58,'UoF Goals'!$G$44&lt;&gt;"TBD"),TRUE,FALSE)</f>
        <v>1</v>
      </c>
      <c r="D60" s="386"/>
      <c r="E60" s="386" t="b">
        <f>+IF(AND('UoF Goals'!$G$44&lt;'Quant-Ind'!F58,'UoF Goals'!$G$44&lt;&gt;"TBD"),TRUE,FALSE)</f>
        <v>1</v>
      </c>
      <c r="F60" s="386"/>
      <c r="G60" s="386" t="b">
        <f>+IF(AND('UoF Goals'!$G$44&lt;'Quant-Ind'!H58,'UoF Goals'!$G$44&lt;&gt;"TBD"),TRUE,FALSE)</f>
        <v>1</v>
      </c>
      <c r="H60" s="386"/>
      <c r="I60" s="386" t="b">
        <f>+IF(AND('UoF Goals'!$G$44&lt;'Quant-Ind'!J58,'UoF Goals'!$G$44&lt;&gt;"TBD"),TRUE,FALSE)</f>
        <v>1</v>
      </c>
      <c r="J60" s="386"/>
      <c r="K60" s="386" t="b">
        <f>+IF(AND('UoF Goals'!$G$44&lt;'Quant-Ind'!L58,'UoF Goals'!$G$44&lt;&gt;"TBD"),TRUE,FALSE)</f>
        <v>1</v>
      </c>
      <c r="L60" s="386"/>
      <c r="M60" s="386"/>
      <c r="N60" s="386" t="b">
        <f>+IF(AND('UoF Goals'!$G$44='Quant-Ind'!O58,'UoF Goals'!$G$44&lt;&gt;"TBD"),TRUE,FALSE)</f>
        <v>0</v>
      </c>
      <c r="O60" s="386"/>
      <c r="P60" s="386"/>
      <c r="Q60" s="341"/>
      <c r="R60" s="342"/>
    </row>
    <row r="61" spans="1:18" ht="15.75" x14ac:dyDescent="0.25">
      <c r="A61" s="347"/>
      <c r="B61" s="341"/>
      <c r="C61" s="385"/>
      <c r="D61" s="386"/>
      <c r="E61" s="386"/>
      <c r="F61" s="386"/>
      <c r="G61" s="386"/>
      <c r="H61" s="386"/>
      <c r="I61" s="386"/>
      <c r="J61" s="386"/>
      <c r="K61" s="386"/>
      <c r="L61" s="386"/>
      <c r="M61" s="386"/>
      <c r="N61" s="386"/>
      <c r="O61" s="386"/>
      <c r="P61" s="386"/>
      <c r="Q61" s="341"/>
      <c r="R61" s="342"/>
    </row>
    <row r="62" spans="1:18" ht="15.75" x14ac:dyDescent="0.25">
      <c r="A62" s="341"/>
      <c r="B62" s="341"/>
      <c r="C62" s="341"/>
      <c r="D62" s="341"/>
      <c r="E62" s="341"/>
      <c r="F62" s="341"/>
      <c r="G62" s="341"/>
      <c r="H62" s="341"/>
      <c r="I62" s="341"/>
      <c r="J62" s="341"/>
      <c r="K62" s="341"/>
      <c r="L62" s="341"/>
      <c r="M62" s="341"/>
      <c r="N62" s="341"/>
      <c r="O62" s="341"/>
      <c r="P62" s="341"/>
      <c r="Q62" s="341"/>
      <c r="R62" s="342"/>
    </row>
    <row r="63" spans="1:18" ht="15.75" x14ac:dyDescent="0.25">
      <c r="A63" s="342"/>
      <c r="B63" s="342"/>
      <c r="C63" s="342"/>
      <c r="D63" s="342"/>
      <c r="E63" s="342"/>
      <c r="F63" s="342"/>
      <c r="G63" s="342"/>
      <c r="H63" s="342"/>
      <c r="I63" s="342"/>
      <c r="J63" s="342"/>
      <c r="K63" s="342"/>
      <c r="L63" s="342"/>
      <c r="M63" s="342"/>
      <c r="N63" s="342"/>
      <c r="O63" s="342"/>
      <c r="P63" s="342"/>
      <c r="Q63" s="342"/>
      <c r="R63" s="342"/>
    </row>
    <row r="64" spans="1:18" ht="15.75" x14ac:dyDescent="0.25">
      <c r="A64" s="342"/>
      <c r="B64" s="342"/>
      <c r="C64" s="342"/>
      <c r="D64" s="342"/>
      <c r="E64" s="342"/>
      <c r="F64" s="342"/>
      <c r="G64" s="342"/>
      <c r="H64" s="342"/>
      <c r="I64" s="342"/>
      <c r="J64" s="342"/>
      <c r="K64" s="342"/>
      <c r="L64" s="342"/>
      <c r="M64" s="342"/>
      <c r="N64" s="342"/>
      <c r="O64" s="342"/>
      <c r="P64" s="342"/>
      <c r="Q64" s="342"/>
      <c r="R64" s="342"/>
    </row>
    <row r="66" spans="1:12" x14ac:dyDescent="0.25">
      <c r="A66" s="355" t="s">
        <v>188</v>
      </c>
      <c r="E66" s="355" t="s">
        <v>187</v>
      </c>
      <c r="F66" s="355" t="s">
        <v>22</v>
      </c>
      <c r="G66" s="355" t="s">
        <v>23</v>
      </c>
      <c r="I66" s="355" t="s">
        <v>24</v>
      </c>
      <c r="J66" s="355" t="s">
        <v>25</v>
      </c>
      <c r="K66" s="355" t="s">
        <v>26</v>
      </c>
      <c r="L66" s="355" t="s">
        <v>412</v>
      </c>
    </row>
    <row r="67" spans="1:12" x14ac:dyDescent="0.25">
      <c r="A67" s="355" t="s">
        <v>132</v>
      </c>
      <c r="E67" s="355" t="s">
        <v>230</v>
      </c>
      <c r="F67" s="355" t="s">
        <v>133</v>
      </c>
      <c r="G67" s="355" t="s">
        <v>11</v>
      </c>
      <c r="I67" s="355" t="s">
        <v>134</v>
      </c>
      <c r="J67" s="355" t="s">
        <v>135</v>
      </c>
      <c r="K67" s="355" t="s">
        <v>136</v>
      </c>
      <c r="L67" s="355" t="s">
        <v>137</v>
      </c>
    </row>
    <row r="68" spans="1:12" x14ac:dyDescent="0.25">
      <c r="A68" s="355" t="s">
        <v>125</v>
      </c>
      <c r="E68" s="355" t="s">
        <v>230</v>
      </c>
      <c r="F68" s="355" t="s">
        <v>126</v>
      </c>
      <c r="G68" s="355" t="s">
        <v>127</v>
      </c>
      <c r="I68" s="355" t="s">
        <v>128</v>
      </c>
      <c r="J68" s="355" t="s">
        <v>129</v>
      </c>
      <c r="K68" s="355" t="s">
        <v>130</v>
      </c>
      <c r="L68" s="355" t="s">
        <v>131</v>
      </c>
    </row>
    <row r="69" spans="1:12" x14ac:dyDescent="0.25">
      <c r="A69" s="355" t="s">
        <v>95</v>
      </c>
      <c r="E69" s="355" t="s">
        <v>230</v>
      </c>
      <c r="F69" s="355" t="s">
        <v>96</v>
      </c>
      <c r="G69" s="355" t="s">
        <v>14</v>
      </c>
      <c r="I69" s="355" t="s">
        <v>97</v>
      </c>
      <c r="J69" s="355" t="s">
        <v>98</v>
      </c>
      <c r="K69" s="355" t="s">
        <v>99</v>
      </c>
      <c r="L69" s="355" t="s">
        <v>100</v>
      </c>
    </row>
    <row r="70" spans="1:12" x14ac:dyDescent="0.25">
      <c r="A70" s="355" t="s">
        <v>189</v>
      </c>
      <c r="E70" s="355" t="s">
        <v>230</v>
      </c>
      <c r="F70" s="355" t="s">
        <v>102</v>
      </c>
      <c r="G70" s="355" t="s">
        <v>15</v>
      </c>
      <c r="I70" s="355" t="s">
        <v>103</v>
      </c>
      <c r="J70" s="355" t="s">
        <v>104</v>
      </c>
      <c r="K70" s="355" t="s">
        <v>105</v>
      </c>
      <c r="L70" s="355" t="s">
        <v>106</v>
      </c>
    </row>
    <row r="71" spans="1:12" x14ac:dyDescent="0.25">
      <c r="A71" s="355" t="s">
        <v>107</v>
      </c>
      <c r="E71" s="355" t="s">
        <v>230</v>
      </c>
      <c r="F71" s="355" t="s">
        <v>108</v>
      </c>
      <c r="G71" s="355" t="s">
        <v>109</v>
      </c>
      <c r="I71" s="355" t="s">
        <v>16</v>
      </c>
      <c r="J71" s="355" t="s">
        <v>110</v>
      </c>
      <c r="K71" s="355" t="s">
        <v>111</v>
      </c>
      <c r="L71" s="355" t="s">
        <v>112</v>
      </c>
    </row>
    <row r="72" spans="1:12" x14ac:dyDescent="0.25">
      <c r="A72" s="355" t="s">
        <v>113</v>
      </c>
      <c r="E72" s="355" t="s">
        <v>230</v>
      </c>
      <c r="F72" s="355" t="s">
        <v>17</v>
      </c>
      <c r="G72" s="355" t="s">
        <v>114</v>
      </c>
      <c r="I72" s="355" t="s">
        <v>115</v>
      </c>
      <c r="J72" s="355" t="s">
        <v>116</v>
      </c>
      <c r="K72" s="355" t="s">
        <v>117</v>
      </c>
      <c r="L72" s="355" t="s">
        <v>118</v>
      </c>
    </row>
    <row r="73" spans="1:12" x14ac:dyDescent="0.25">
      <c r="A73" s="355" t="s">
        <v>190</v>
      </c>
      <c r="E73" s="355" t="s">
        <v>230</v>
      </c>
      <c r="F73" s="355" t="s">
        <v>17</v>
      </c>
      <c r="G73" s="355" t="s">
        <v>18</v>
      </c>
      <c r="I73" s="355" t="s">
        <v>120</v>
      </c>
      <c r="J73" s="355" t="s">
        <v>121</v>
      </c>
      <c r="K73" s="355" t="s">
        <v>122</v>
      </c>
      <c r="L73" s="355" t="s">
        <v>123</v>
      </c>
    </row>
  </sheetData>
  <sheetProtection algorithmName="SHA-512" hashValue="Der2oLEiLc8FFf4afT9lwip03csu0Rp0xu877ZSepJMq8ShxXcNsZ4uTT1O5oWBUH1RDDC4AZDCW9ZABy5vwlw==" saltValue="5RhMkkQuvVwnJ5LYWs3qbA==" spinCount="100000" sheet="1" objects="1" scenarios="1"/>
  <customSheetViews>
    <customSheetView guid="{BDC8AE3F-6C52-4013-8B34-4743A4E33792}" state="hidden">
      <pageMargins left="0.7" right="0.7" top="0.75" bottom="0.75" header="0.3" footer="0.3"/>
      <pageSetup orientation="portrait" r:id="rId1"/>
    </customSheetView>
    <customSheetView guid="{DFDD0A5F-1CD5-4B59-83C1-73FEE1AC7815}" state="hidden">
      <pageMargins left="0.7" right="0.7" top="0.75" bottom="0.75" header="0.3" footer="0.3"/>
      <pageSetup orientation="portrait" r:id="rId2"/>
    </customSheetView>
  </customSheetViews>
  <mergeCells count="6">
    <mergeCell ref="N3:O3"/>
    <mergeCell ref="C3:D3"/>
    <mergeCell ref="E3:F3"/>
    <mergeCell ref="G3:H3"/>
    <mergeCell ref="I3:J3"/>
    <mergeCell ref="K3:L3"/>
  </mergeCells>
  <pageMargins left="0.7" right="0.7" top="0.75" bottom="0.75" header="0.3" footer="0.3"/>
  <pageSetup orientation="portrait"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8">
    <tabColor theme="1" tint="0.249977111117893"/>
  </sheetPr>
  <dimension ref="A1:I67"/>
  <sheetViews>
    <sheetView workbookViewId="0"/>
  </sheetViews>
  <sheetFormatPr defaultColWidth="9" defaultRowHeight="15.75" x14ac:dyDescent="0.25"/>
  <cols>
    <col min="1" max="1" width="80" style="622" customWidth="1"/>
    <col min="2" max="2" width="5.42578125" style="622" customWidth="1"/>
    <col min="3" max="3" width="26" style="649" customWidth="1"/>
    <col min="4" max="4" width="6" style="649" customWidth="1"/>
    <col min="5" max="5" width="21.5703125" style="653" customWidth="1"/>
    <col min="6" max="6" width="9" style="357"/>
    <col min="7" max="7" width="20.42578125" style="622" customWidth="1"/>
    <col min="8" max="8" width="17.5703125" style="96" customWidth="1"/>
    <col min="9" max="16384" width="9" style="96"/>
  </cols>
  <sheetData>
    <row r="1" spans="1:9" s="14" customFormat="1" ht="22.5" customHeight="1" x14ac:dyDescent="0.25">
      <c r="A1" s="616" t="s">
        <v>64</v>
      </c>
      <c r="B1" s="617"/>
      <c r="C1" s="618"/>
      <c r="D1" s="619"/>
      <c r="E1" s="619"/>
      <c r="F1" s="618"/>
      <c r="G1" s="618"/>
    </row>
    <row r="2" spans="1:9" x14ac:dyDescent="0.25">
      <c r="A2" s="620" t="s">
        <v>65</v>
      </c>
      <c r="B2" s="621"/>
      <c r="C2" s="621"/>
      <c r="D2" s="621"/>
      <c r="E2" s="621"/>
    </row>
    <row r="3" spans="1:9" x14ac:dyDescent="0.25">
      <c r="A3" s="616" t="s">
        <v>66</v>
      </c>
      <c r="B3" s="616" t="s">
        <v>67</v>
      </c>
      <c r="C3" s="616" t="s">
        <v>68</v>
      </c>
      <c r="D3" s="616" t="s">
        <v>67</v>
      </c>
      <c r="E3" s="623" t="e">
        <f>+#REF!</f>
        <v>#REF!</v>
      </c>
      <c r="G3" s="624"/>
      <c r="H3" s="18"/>
    </row>
    <row r="4" spans="1:9" s="97" customFormat="1" x14ac:dyDescent="0.25">
      <c r="A4" s="357" t="s">
        <v>69</v>
      </c>
      <c r="B4" s="341"/>
      <c r="C4" s="625" t="s">
        <v>44</v>
      </c>
      <c r="D4" s="625"/>
      <c r="E4" s="626" t="str">
        <f>IFERROR(IF(OR(ISBLANK(#REF!),ISBLANK(#REF!)),"TBD",#REF!*#REF!+#REF!*#REF!),"TBD")</f>
        <v>TBD</v>
      </c>
      <c r="F4" s="627"/>
      <c r="G4" s="628"/>
    </row>
    <row r="5" spans="1:9" s="97" customFormat="1" x14ac:dyDescent="0.25">
      <c r="A5" s="357" t="s">
        <v>70</v>
      </c>
      <c r="B5" s="341"/>
      <c r="C5" s="625" t="s">
        <v>44</v>
      </c>
      <c r="D5" s="625"/>
      <c r="E5" s="626" t="str">
        <f>IFERROR(IF(OR(ISBLANK(#REF!),ISBLANK(#REF!)),"TBD",#REF!*(#REF!+#REF!)),"TBD")</f>
        <v>TBD</v>
      </c>
      <c r="F5" s="627"/>
      <c r="G5" s="628"/>
    </row>
    <row r="6" spans="1:9" x14ac:dyDescent="0.25">
      <c r="A6" s="629" t="s">
        <v>71</v>
      </c>
      <c r="B6" s="381"/>
      <c r="C6" s="630" t="s">
        <v>29</v>
      </c>
      <c r="D6" s="631"/>
      <c r="E6" s="99" t="str">
        <f>IFERROR(IF(OR(ISBLANK(Calculations!E4),Calculations!E4="TBD"),IF(ISBLANK(Proxy!E5),"TBD",Proxy!E5),Calculations!E4/#REF!),"TBD")</f>
        <v>TBD</v>
      </c>
      <c r="F6" s="622"/>
    </row>
    <row r="7" spans="1:9" x14ac:dyDescent="0.25">
      <c r="A7" s="629" t="s">
        <v>72</v>
      </c>
      <c r="B7" s="381"/>
      <c r="C7" s="632" t="s">
        <v>29</v>
      </c>
      <c r="D7" s="633"/>
      <c r="E7" s="99" t="str">
        <f>IFERROR(IF(OR(ISBLANK(Calculations!E5),Calculations!E5="TBD"),IF(ISBLANK(Proxy!E7),"TBD",Proxy!E7), Calculations!E5/#REF!),"TBD")</f>
        <v>TBD</v>
      </c>
      <c r="F7" s="622"/>
    </row>
    <row r="8" spans="1:9" x14ac:dyDescent="0.25">
      <c r="A8" s="357" t="s">
        <v>73</v>
      </c>
      <c r="B8" s="341"/>
      <c r="C8" s="630" t="s">
        <v>29</v>
      </c>
      <c r="D8" s="631"/>
      <c r="E8" s="99" t="str">
        <f>IFERROR(#REF!/#REF!,"TBD")</f>
        <v>TBD</v>
      </c>
      <c r="F8" s="622"/>
    </row>
    <row r="9" spans="1:9" x14ac:dyDescent="0.25">
      <c r="A9" s="357" t="s">
        <v>74</v>
      </c>
      <c r="B9" s="341"/>
      <c r="C9" s="632" t="s">
        <v>75</v>
      </c>
      <c r="D9" s="633"/>
      <c r="E9" s="634" t="e">
        <f>IF(#REF!='Assume|Quant Indicators'!$D$52,"Enough",IF(#REF!="","TBD",#REF!*1000000*1/365*1/Calculations!E4))</f>
        <v>#REF!</v>
      </c>
    </row>
    <row r="10" spans="1:9" s="97" customFormat="1" x14ac:dyDescent="0.25">
      <c r="A10" s="357" t="s">
        <v>76</v>
      </c>
      <c r="B10" s="627"/>
      <c r="C10" s="635" t="s">
        <v>77</v>
      </c>
      <c r="D10" s="635"/>
      <c r="E10" s="626" t="e">
        <f>IF(OR(ISBLANK(#REF!),ISBLANK(#REF!)),"TBD",#REF!-#REF!)</f>
        <v>#REF!</v>
      </c>
      <c r="F10" s="627"/>
      <c r="G10" s="636"/>
      <c r="H10" s="22"/>
      <c r="I10" s="22"/>
    </row>
    <row r="11" spans="1:9" x14ac:dyDescent="0.25">
      <c r="A11" s="357" t="s">
        <v>4</v>
      </c>
      <c r="B11" s="341"/>
      <c r="C11" s="630" t="s">
        <v>29</v>
      </c>
      <c r="D11" s="630"/>
      <c r="E11" s="99" t="e">
        <f>IF(Calculations!E10 = "TBD","TBD",IFERROR(Calculations!E10/#REF!,"TBD"))</f>
        <v>#REF!</v>
      </c>
    </row>
    <row r="12" spans="1:9" s="97" customFormat="1" x14ac:dyDescent="0.25">
      <c r="A12" s="357" t="s">
        <v>5</v>
      </c>
      <c r="B12" s="341"/>
      <c r="C12" s="637" t="s">
        <v>78</v>
      </c>
      <c r="D12" s="638"/>
      <c r="E12" s="626" t="e">
        <f>IF(#REF!='Assume|Quant Indicators'!$D$52,IF(OR(ISBLANK(#REF!),ISBLANK(#REF!),ISBLANK(#REF!)),"TBD",#REF!/((#REF!+#REF!)/1000)),IF(OR(ISBLANK(#REF!),ISBLANK(#REF!)),"TBD",#REF!/(#REF!/1000)))</f>
        <v>#REF!</v>
      </c>
      <c r="F12" s="627"/>
      <c r="G12" s="628"/>
    </row>
    <row r="13" spans="1:9" x14ac:dyDescent="0.25">
      <c r="A13" s="357" t="s">
        <v>79</v>
      </c>
      <c r="B13" s="357"/>
      <c r="C13" s="639" t="s">
        <v>80</v>
      </c>
      <c r="D13" s="639"/>
      <c r="E13" s="626" t="e">
        <f>IF(OR(#REF!="",#REF!=""),"TBD",#REF!-#REF!)</f>
        <v>#REF!</v>
      </c>
      <c r="F13" s="622"/>
      <c r="G13" s="357"/>
      <c r="H13" s="8"/>
      <c r="I13" s="8"/>
    </row>
    <row r="14" spans="1:9" x14ac:dyDescent="0.25">
      <c r="A14" s="357" t="s">
        <v>3</v>
      </c>
      <c r="B14" s="357"/>
      <c r="C14" s="357" t="s">
        <v>81</v>
      </c>
      <c r="D14" s="357"/>
      <c r="E14" s="640" t="str">
        <f>IFERROR(Calculations!E13*1000*1000/365/#REF!/#REF!,"TBD")</f>
        <v>TBD</v>
      </c>
      <c r="F14" s="622"/>
      <c r="G14" s="357"/>
      <c r="H14" s="8"/>
      <c r="I14" s="8"/>
    </row>
    <row r="15" spans="1:9" x14ac:dyDescent="0.25">
      <c r="A15" s="357" t="s">
        <v>1</v>
      </c>
      <c r="B15" s="341"/>
      <c r="C15" s="630" t="s">
        <v>29</v>
      </c>
      <c r="D15" s="630"/>
      <c r="E15" s="99" t="e">
        <f>IF(ISBLANK(#REF!),IF(ISBLANK(Proxy!E11),"TBD",Proxy!E11),IF(#REF!/#REF!&gt;100%,100%,IFERROR(#REF!/#REF!,"TBD")))</f>
        <v>#REF!</v>
      </c>
    </row>
    <row r="16" spans="1:9" x14ac:dyDescent="0.25">
      <c r="A16" s="357" t="s">
        <v>2</v>
      </c>
      <c r="B16" s="341"/>
      <c r="C16" s="630" t="s">
        <v>29</v>
      </c>
      <c r="D16" s="631"/>
      <c r="E16" s="99" t="e">
        <f>IF(OR(ISBLANK(#REF!),#REF!= "TBD"), "TBD",IFERROR(#REF!/#REF!, "TBD"))</f>
        <v>#REF!</v>
      </c>
    </row>
    <row r="17" spans="1:7" s="97" customFormat="1" x14ac:dyDescent="0.25">
      <c r="A17" s="357" t="s">
        <v>6</v>
      </c>
      <c r="B17" s="641"/>
      <c r="C17" s="639" t="s">
        <v>29</v>
      </c>
      <c r="D17" s="642"/>
      <c r="E17" s="643" t="str">
        <f>IFERROR(AVERAGE(Calculations!E21,Calculations!E25,Calculations!E29,Calculations!E33,Calculations!E37,Calculations!E41,Calculations!E45,Calculations!E49,Calculations!E53,Calculations!E56),"TBD")</f>
        <v>TBD</v>
      </c>
      <c r="F17" s="627"/>
      <c r="G17" s="628"/>
    </row>
    <row r="18" spans="1:7" s="97" customFormat="1" x14ac:dyDescent="0.25">
      <c r="A18" s="357" t="e">
        <f>+#REF!</f>
        <v>#REF!</v>
      </c>
      <c r="B18" s="627"/>
      <c r="C18" s="622"/>
      <c r="D18" s="622"/>
      <c r="E18" s="644"/>
      <c r="F18" s="627"/>
      <c r="G18" s="628"/>
    </row>
    <row r="19" spans="1:7" s="97" customFormat="1" x14ac:dyDescent="0.25">
      <c r="A19" s="645" t="s">
        <v>82</v>
      </c>
      <c r="B19" s="627"/>
      <c r="C19" s="637"/>
      <c r="D19" s="637"/>
      <c r="E19" s="99" t="str">
        <f>IFERROR(IF(AND(#REF!='Assume|Quant Indicators'!$D$52,1-((#REF!-#REF!)/#REF!)&gt;=100%),100%,IF(AND(#REF!='Assume|Quant Indicators'!$D$52,1-((#REF!-#REF!)/#REF!)&lt;100%,1-((#REF!-#REF!)/#REF!)&gt;-0.1),1-((#REF!-#REF!)/#REF!),IF(AND(#REF!='Assume|Quant Indicators'!$D$52,1-((#REF!-#REF!)/#REF!)&lt;100%,1-((#REF!-#REF!)/#REF!)&lt;-0.1),0))),"")</f>
        <v/>
      </c>
      <c r="F19" s="627"/>
      <c r="G19" s="646" t="s">
        <v>10</v>
      </c>
    </row>
    <row r="20" spans="1:7" s="97" customFormat="1" x14ac:dyDescent="0.25">
      <c r="A20" s="645" t="s">
        <v>83</v>
      </c>
      <c r="B20" s="627"/>
      <c r="C20" s="637"/>
      <c r="D20" s="637"/>
      <c r="E20" s="100" t="str">
        <f>IFERROR(IF(AND(#REF!='Assume|Quant Indicators'!$D$53,1-((#REF!-#REF!)/#REF!)&gt;=100%,1-ABS((#REF!-#REF!)/#REF!)&gt;-0.1),1-ABS((#REF!-#REF!)/#REF!),IF(AND(#REF!='Assume|Quant Indicators'!$D$53,1-((#REF!-#REF!)/#REF!)&gt;100%,1-ABS((#REF!-#REF!)/#REF!)&lt;-0.1),0,IF(AND(#REF!='Assume|Quant Indicators'!$D$53,1-((#REF!-#REF!)/#REF!)&lt;100%),100%))),"")</f>
        <v/>
      </c>
      <c r="F20" s="627"/>
      <c r="G20" s="646" t="s">
        <v>13</v>
      </c>
    </row>
    <row r="21" spans="1:7" s="97" customFormat="1" x14ac:dyDescent="0.25">
      <c r="A21" s="645" t="s">
        <v>84</v>
      </c>
      <c r="B21" s="341"/>
      <c r="C21" s="639"/>
      <c r="D21" s="639"/>
      <c r="E21" s="99" t="str">
        <f>IFERROR(IF(#REF!='Assume|Quant Indicators'!$D$53,Calculations!E20,IF(#REF!='Assume|Quant Indicators'!$D$52,Calculations!E19)),"")</f>
        <v/>
      </c>
      <c r="F21" s="627"/>
      <c r="G21" s="628"/>
    </row>
    <row r="22" spans="1:7" s="97" customFormat="1" x14ac:dyDescent="0.25">
      <c r="A22" s="357" t="e">
        <f>+#REF!</f>
        <v>#REF!</v>
      </c>
      <c r="B22" s="627"/>
      <c r="C22" s="622"/>
      <c r="D22" s="622"/>
      <c r="E22" s="644"/>
      <c r="F22" s="627"/>
      <c r="G22" s="628"/>
    </row>
    <row r="23" spans="1:7" s="97" customFormat="1" x14ac:dyDescent="0.25">
      <c r="A23" s="645" t="s">
        <v>82</v>
      </c>
      <c r="B23" s="627"/>
      <c r="C23" s="639"/>
      <c r="D23" s="646"/>
      <c r="E23" s="99" t="str">
        <f>IFERROR(IF(AND(#REF!='Assume|Quant Indicators'!$D$52,1-((#REF!-#REF!)/#REF!)&gt;=100%),100%,IF(AND(#REF!='Assume|Quant Indicators'!$D$52,1-((#REF!-#REF!)/#REF!)&lt;100%,1-((#REF!-#REF!)/#REF!)&gt;-0.1),1-((#REF!-#REF!)/#REF!),IF(AND(#REF!='Assume|Quant Indicators'!$D$52,1-((#REF!-#REF!)/#REF!)&lt;100%,1-((#REF!-#REF!)/#REF!)&lt;-0.1),0))),"")</f>
        <v/>
      </c>
      <c r="F23" s="627"/>
      <c r="G23" s="646" t="s">
        <v>10</v>
      </c>
    </row>
    <row r="24" spans="1:7" s="97" customFormat="1" x14ac:dyDescent="0.25">
      <c r="A24" s="645" t="s">
        <v>83</v>
      </c>
      <c r="B24" s="627"/>
      <c r="C24" s="639"/>
      <c r="D24" s="646"/>
      <c r="E24" s="100" t="str">
        <f>IFERROR(IF(AND(#REF!='Assume|Quant Indicators'!$D$53,1-((#REF!-#REF!)/#REF!)&gt;=100%,1-ABS((#REF!-#REF!)/#REF!)&gt;-0.1),1-ABS((#REF!-#REF!)/#REF!),IF(AND(#REF!='Assume|Quant Indicators'!$D$53,1-((#REF!-#REF!)/#REF!)&gt;100%,1-ABS((#REF!-#REF!)/#REF!)&lt;-0.1),0,IF(AND(#REF!='Assume|Quant Indicators'!$D$53,1-((#REF!-#REF!)/#REF!)&lt;100%),100%))),"")</f>
        <v/>
      </c>
      <c r="F24" s="627"/>
      <c r="G24" s="646" t="s">
        <v>13</v>
      </c>
    </row>
    <row r="25" spans="1:7" s="97" customFormat="1" x14ac:dyDescent="0.25">
      <c r="A25" s="645" t="s">
        <v>84</v>
      </c>
      <c r="B25" s="341"/>
      <c r="C25" s="639"/>
      <c r="D25" s="639"/>
      <c r="E25" s="99" t="str">
        <f>IFERROR(IF(#REF!='Assume|Quant Indicators'!$D$53,Calculations!E24,IF(#REF!='Assume|Quant Indicators'!$D$52,Calculations!E23)),"")</f>
        <v/>
      </c>
      <c r="F25" s="627"/>
      <c r="G25" s="628"/>
    </row>
    <row r="26" spans="1:7" s="97" customFormat="1" x14ac:dyDescent="0.25">
      <c r="A26" s="357" t="e">
        <f>+#REF!</f>
        <v>#REF!</v>
      </c>
      <c r="B26" s="627"/>
      <c r="C26" s="622"/>
      <c r="D26" s="622"/>
      <c r="E26" s="647"/>
      <c r="F26" s="627"/>
      <c r="G26" s="628"/>
    </row>
    <row r="27" spans="1:7" s="97" customFormat="1" x14ac:dyDescent="0.25">
      <c r="A27" s="645" t="s">
        <v>82</v>
      </c>
      <c r="B27" s="627"/>
      <c r="C27" s="639"/>
      <c r="D27" s="646"/>
      <c r="E27" s="99" t="str">
        <f>IFERROR(IF(AND(#REF!='Assume|Quant Indicators'!$D$52,1-((#REF!-#REF!)/#REF!)&gt;=100%),100%,IF(AND(#REF!='Assume|Quant Indicators'!$D$52,1-((#REF!-#REF!)/#REF!)&lt;100%,1-((#REF!-#REF!)/#REF!)&gt;-0.1),1-((#REF!-#REF!)/#REF!),IF(AND(#REF!='Assume|Quant Indicators'!$D$52,1-((#REF!-#REF!)/#REF!)&lt;100%,1-((#REF!-#REF!)/#REF!)&lt;-0.1),0))),"")</f>
        <v/>
      </c>
      <c r="F27" s="627"/>
      <c r="G27" s="646" t="s">
        <v>10</v>
      </c>
    </row>
    <row r="28" spans="1:7" s="97" customFormat="1" x14ac:dyDescent="0.25">
      <c r="A28" s="645" t="s">
        <v>83</v>
      </c>
      <c r="B28" s="622"/>
      <c r="C28" s="639"/>
      <c r="D28" s="646"/>
      <c r="E28" s="100" t="str">
        <f>IFERROR(IF(AND(#REF!='Assume|Quant Indicators'!$D$53,1-((#REF!-#REF!)/#REF!)&gt;=100%,1-ABS((#REF!-#REF!)/#REF!)&gt;-0.1),1-ABS((#REF!-#REF!)/#REF!),IF(AND(#REF!='Assume|Quant Indicators'!$D$53,1-((#REF!-#REF!)/#REF!)&gt;100%,1-ABS((#REF!-#REF!)/#REF!)&lt;-0.1),0,IF(AND(#REF!='Assume|Quant Indicators'!$D$53,1-((#REF!-#REF!)/#REF!)&lt;100%),100%))),"")</f>
        <v/>
      </c>
      <c r="F28" s="627"/>
      <c r="G28" s="646" t="s">
        <v>13</v>
      </c>
    </row>
    <row r="29" spans="1:7" s="97" customFormat="1" x14ac:dyDescent="0.25">
      <c r="A29" s="645" t="s">
        <v>84</v>
      </c>
      <c r="B29" s="357"/>
      <c r="C29" s="639"/>
      <c r="D29" s="639"/>
      <c r="E29" s="99" t="str">
        <f>IFERROR(IF(#REF!='Assume|Quant Indicators'!$D$53,Calculations!E28,IF(#REF!='Assume|Quant Indicators'!$D$52,Calculations!E27)),"")</f>
        <v/>
      </c>
      <c r="F29" s="627"/>
      <c r="G29" s="628"/>
    </row>
    <row r="30" spans="1:7" s="97" customFormat="1" x14ac:dyDescent="0.25">
      <c r="A30" s="357" t="e">
        <f>+#REF!</f>
        <v>#REF!</v>
      </c>
      <c r="B30" s="622"/>
      <c r="C30" s="622"/>
      <c r="D30" s="622"/>
      <c r="E30" s="648"/>
      <c r="F30" s="627"/>
      <c r="G30" s="628"/>
    </row>
    <row r="31" spans="1:7" s="97" customFormat="1" x14ac:dyDescent="0.25">
      <c r="A31" s="645" t="s">
        <v>82</v>
      </c>
      <c r="B31" s="622"/>
      <c r="C31" s="639"/>
      <c r="D31" s="646"/>
      <c r="E31" s="99" t="str">
        <f>IFERROR(IF(AND(#REF!='Assume|Quant Indicators'!$D$52,1-((#REF!-#REF!)/#REF!)&gt;=100%),100%,IF(AND(#REF!='Assume|Quant Indicators'!$D$52,1-((#REF!-#REF!)/#REF!)&lt;100%,1-((#REF!-#REF!)/#REF!)&gt;-0.1),1-((#REF!-#REF!)/#REF!),IF(AND(#REF!='Assume|Quant Indicators'!$D$52,1-((#REF!-#REF!)/#REF!)&lt;100%,1-((#REF!-#REF!)/#REF!)&lt;-0.1),0))),"")</f>
        <v/>
      </c>
      <c r="F31" s="627"/>
      <c r="G31" s="646" t="s">
        <v>10</v>
      </c>
    </row>
    <row r="32" spans="1:7" s="97" customFormat="1" x14ac:dyDescent="0.25">
      <c r="A32" s="645" t="s">
        <v>83</v>
      </c>
      <c r="B32" s="622"/>
      <c r="C32" s="639"/>
      <c r="D32" s="646"/>
      <c r="E32" s="100" t="str">
        <f>IFERROR(IF(AND(#REF!='Assume|Quant Indicators'!$D$53,1-((#REF!-#REF!)/#REF!)&gt;=100%,1-ABS((#REF!-#REF!)/#REF!)&gt;-0.1),1-ABS((#REF!-#REF!)/#REF!),IF(AND(#REF!='Assume|Quant Indicators'!$D$53,1-((#REF!-#REF!)/#REF!)&gt;100%,1-ABS((#REF!-#REF!)/#REF!)&lt;-0.1),0,IF(AND(#REF!='Assume|Quant Indicators'!$D$53,1-((#REF!-#REF!)/#REF!)&lt;100%),100%))),"")</f>
        <v/>
      </c>
      <c r="F32" s="627"/>
      <c r="G32" s="646" t="s">
        <v>13</v>
      </c>
    </row>
    <row r="33" spans="1:7" s="97" customFormat="1" x14ac:dyDescent="0.25">
      <c r="A33" s="645" t="s">
        <v>84</v>
      </c>
      <c r="B33" s="357"/>
      <c r="C33" s="639"/>
      <c r="D33" s="639"/>
      <c r="E33" s="99" t="str">
        <f>IFERROR(IF(#REF!='Assume|Quant Indicators'!$D$53,Calculations!E32,IF(#REF!='Assume|Quant Indicators'!$D$52,Calculations!E31)),"")</f>
        <v/>
      </c>
      <c r="F33" s="627"/>
      <c r="G33" s="628"/>
    </row>
    <row r="34" spans="1:7" s="97" customFormat="1" x14ac:dyDescent="0.25">
      <c r="A34" s="357" t="e">
        <f>+#REF!</f>
        <v>#REF!</v>
      </c>
      <c r="B34" s="622"/>
      <c r="C34" s="622"/>
      <c r="D34" s="622"/>
      <c r="E34" s="648"/>
      <c r="F34" s="627"/>
      <c r="G34" s="628"/>
    </row>
    <row r="35" spans="1:7" s="97" customFormat="1" x14ac:dyDescent="0.25">
      <c r="A35" s="645" t="s">
        <v>82</v>
      </c>
      <c r="B35" s="622"/>
      <c r="C35" s="639"/>
      <c r="D35" s="646"/>
      <c r="E35" s="99" t="str">
        <f>IFERROR(IF(AND(#REF!='Assume|Quant Indicators'!$D$52,1-((#REF!-#REF!)/#REF!)&gt;=100%),100%,IF(AND(#REF!='Assume|Quant Indicators'!$D$52,1-((#REF!-#REF!)/#REF!)&lt;100%,1-((#REF!-#REF!)/#REF!)&gt;-0.1),1-((#REF!-#REF!)/#REF!),IF(AND(#REF!='Assume|Quant Indicators'!$D$52,1-((#REF!-#REF!)/#REF!)&lt;100%,1-((#REF!-#REF!)/#REF!)&lt;-0.1),0))),"")</f>
        <v/>
      </c>
      <c r="F35" s="627"/>
      <c r="G35" s="646" t="s">
        <v>10</v>
      </c>
    </row>
    <row r="36" spans="1:7" s="97" customFormat="1" x14ac:dyDescent="0.25">
      <c r="A36" s="645" t="s">
        <v>83</v>
      </c>
      <c r="B36" s="622"/>
      <c r="C36" s="639"/>
      <c r="D36" s="646"/>
      <c r="E36" s="100" t="str">
        <f>IFERROR(IF(AND(#REF!='Assume|Quant Indicators'!$D$53,1-((#REF!-#REF!)/#REF!)&gt;=100%,1-ABS((#REF!-#REF!)/#REF!)&gt;-0.1),1-ABS((#REF!-#REF!)/#REF!),IF(AND(#REF!='Assume|Quant Indicators'!$D$53,1-((#REF!-#REF!)/#REF!)&gt;100%,1-ABS((#REF!-#REF!)/#REF!)&lt;-0.1),0,IF(AND(#REF!='Assume|Quant Indicators'!$D$53,1-((#REF!-#REF!)/#REF!)&lt;100%),100%))),"")</f>
        <v/>
      </c>
      <c r="F36" s="627"/>
      <c r="G36" s="646" t="s">
        <v>13</v>
      </c>
    </row>
    <row r="37" spans="1:7" s="97" customFormat="1" x14ac:dyDescent="0.25">
      <c r="A37" s="645" t="s">
        <v>84</v>
      </c>
      <c r="B37" s="357"/>
      <c r="C37" s="639"/>
      <c r="D37" s="639"/>
      <c r="E37" s="99" t="str">
        <f>IFERROR(IF(#REF!='Assume|Quant Indicators'!$D$53,Calculations!E36,IF(#REF!='Assume|Quant Indicators'!$D$52,Calculations!E35)),"")</f>
        <v/>
      </c>
      <c r="F37" s="627"/>
      <c r="G37" s="628"/>
    </row>
    <row r="38" spans="1:7" s="97" customFormat="1" x14ac:dyDescent="0.25">
      <c r="A38" s="357" t="e">
        <f>+#REF!</f>
        <v>#REF!</v>
      </c>
      <c r="B38" s="622"/>
      <c r="C38" s="622"/>
      <c r="D38" s="622"/>
      <c r="E38" s="648"/>
      <c r="F38" s="627"/>
      <c r="G38" s="628"/>
    </row>
    <row r="39" spans="1:7" s="97" customFormat="1" x14ac:dyDescent="0.25">
      <c r="A39" s="645" t="s">
        <v>82</v>
      </c>
      <c r="B39" s="622"/>
      <c r="C39" s="639"/>
      <c r="D39" s="646"/>
      <c r="E39" s="99" t="str">
        <f>IFERROR(IF(AND(#REF!='Assume|Quant Indicators'!$D$52,1-((#REF!-#REF!)/#REF!)&gt;=100%),100%,IF(AND(#REF!='Assume|Quant Indicators'!$D$52,1-((#REF!-#REF!)/#REF!)&lt;100%,1-((#REF!-#REF!)/#REF!)&gt;-0.1),1-((#REF!-#REF!)/#REF!),IF(AND(#REF!='Assume|Quant Indicators'!$D$52,1-((#REF!-#REF!)/#REF!)&lt;100%,1-((#REF!-#REF!)/#REF!)&lt;-0.1),0))),"")</f>
        <v/>
      </c>
      <c r="F39" s="627"/>
      <c r="G39" s="646" t="s">
        <v>10</v>
      </c>
    </row>
    <row r="40" spans="1:7" s="97" customFormat="1" x14ac:dyDescent="0.25">
      <c r="A40" s="645" t="s">
        <v>83</v>
      </c>
      <c r="B40" s="622"/>
      <c r="C40" s="639"/>
      <c r="D40" s="646"/>
      <c r="E40" s="100" t="str">
        <f>IFERROR(IF(AND(#REF!='Assume|Quant Indicators'!$D$53,1-((#REF!-#REF!)/#REF!)&gt;=100%,1-ABS((#REF!-#REF!)/#REF!)&gt;-0.1),1-ABS((#REF!-#REF!)/#REF!),IF(AND(#REF!='Assume|Quant Indicators'!$D$53,1-((#REF!-#REF!)/#REF!)&gt;100%,1-ABS((#REF!-#REF!)/#REF!)&lt;-0.1),0,IF(AND(#REF!='Assume|Quant Indicators'!$D$53,1-((#REF!-#REF!)/#REF!)&lt;100%),100%))),"")</f>
        <v/>
      </c>
      <c r="F40" s="627"/>
      <c r="G40" s="646" t="s">
        <v>13</v>
      </c>
    </row>
    <row r="41" spans="1:7" s="97" customFormat="1" x14ac:dyDescent="0.25">
      <c r="A41" s="645" t="s">
        <v>84</v>
      </c>
      <c r="B41" s="357"/>
      <c r="C41" s="639"/>
      <c r="D41" s="639"/>
      <c r="E41" s="99" t="str">
        <f>IFERROR(IF(#REF!='Assume|Quant Indicators'!$D$53,Calculations!E40,IF(#REF!='Assume|Quant Indicators'!$D$52,Calculations!E39)),"")</f>
        <v/>
      </c>
      <c r="F41" s="627"/>
      <c r="G41" s="628"/>
    </row>
    <row r="42" spans="1:7" s="97" customFormat="1" x14ac:dyDescent="0.25">
      <c r="A42" s="357" t="e">
        <f>+#REF!</f>
        <v>#REF!</v>
      </c>
      <c r="B42" s="622"/>
      <c r="C42" s="622"/>
      <c r="D42" s="622"/>
      <c r="E42" s="648"/>
      <c r="F42" s="627"/>
      <c r="G42" s="628"/>
    </row>
    <row r="43" spans="1:7" s="97" customFormat="1" x14ac:dyDescent="0.25">
      <c r="A43" s="645" t="s">
        <v>82</v>
      </c>
      <c r="B43" s="622"/>
      <c r="C43" s="639"/>
      <c r="D43" s="646"/>
      <c r="E43" s="99" t="str">
        <f>IFERROR(IF(AND(#REF!='Assume|Quant Indicators'!$D$52,1-((#REF!-#REF!)/#REF!)&gt;=100%),100%,IF(AND(#REF!='Assume|Quant Indicators'!$D$52,1-((#REF!-#REF!)/#REF!)&lt;100%,1-((#REF!-#REF!)/#REF!)&gt;-0.1),1-((#REF!-#REF!)/#REF!),IF(AND(#REF!='Assume|Quant Indicators'!$D$52,1-((#REF!-#REF!)/#REF!)&lt;100%,1-((#REF!-#REF!)/#REF!)&lt;-0.1),0))),"")</f>
        <v/>
      </c>
      <c r="F43" s="627"/>
      <c r="G43" s="646" t="s">
        <v>10</v>
      </c>
    </row>
    <row r="44" spans="1:7" s="97" customFormat="1" x14ac:dyDescent="0.25">
      <c r="A44" s="645" t="s">
        <v>83</v>
      </c>
      <c r="B44" s="622"/>
      <c r="C44" s="639"/>
      <c r="D44" s="646"/>
      <c r="E44" s="100" t="str">
        <f>IFERROR(IF(AND(#REF!='Assume|Quant Indicators'!$D$53,1-((#REF!-#REF!)/#REF!)&gt;=100%,1-ABS((#REF!-#REF!)/#REF!)&gt;-0.1),1-ABS((#REF!-#REF!)/#REF!),IF(AND(#REF!='Assume|Quant Indicators'!$D$53,1-((#REF!-#REF!)/#REF!)&gt;100%,1-ABS((#REF!-#REF!)/#REF!)&lt;-0.1),0,IF(AND(#REF!='Assume|Quant Indicators'!$D$53,1-((#REF!-#REF!)/#REF!)&lt;100%),100%))),"")</f>
        <v/>
      </c>
      <c r="F44" s="627"/>
      <c r="G44" s="646" t="s">
        <v>13</v>
      </c>
    </row>
    <row r="45" spans="1:7" s="97" customFormat="1" x14ac:dyDescent="0.25">
      <c r="A45" s="645" t="s">
        <v>84</v>
      </c>
      <c r="B45" s="357"/>
      <c r="C45" s="639"/>
      <c r="D45" s="639"/>
      <c r="E45" s="100" t="str">
        <f>IFERROR(IF(#REF!='Assume|Quant Indicators'!$D$53,Calculations!E44,IF(#REF!='Assume|Quant Indicators'!$D$52,Calculations!E43)),"")</f>
        <v/>
      </c>
      <c r="F45" s="627"/>
      <c r="G45" s="628"/>
    </row>
    <row r="46" spans="1:7" s="97" customFormat="1" x14ac:dyDescent="0.25">
      <c r="A46" s="357" t="e">
        <f>#REF!</f>
        <v>#REF!</v>
      </c>
      <c r="B46" s="622"/>
      <c r="C46" s="622"/>
      <c r="D46" s="622"/>
      <c r="E46" s="648"/>
      <c r="F46" s="627"/>
      <c r="G46" s="628"/>
    </row>
    <row r="47" spans="1:7" s="97" customFormat="1" x14ac:dyDescent="0.25">
      <c r="A47" s="645" t="s">
        <v>82</v>
      </c>
      <c r="B47" s="622"/>
      <c r="C47" s="639"/>
      <c r="D47" s="646"/>
      <c r="E47" s="99" t="str">
        <f>IFERROR(IF(AND(#REF!='Assume|Quant Indicators'!$D$52,1-((#REF!-#REF!)/#REF!)&gt;=100%),100%,IF(AND(#REF!='Assume|Quant Indicators'!$D$52,1-((#REF!-#REF!)/#REF!)&lt;100%,1-((#REF!-#REF!)/#REF!)&gt;-0.1),1-((#REF!-#REF!)/#REF!),IF(AND(#REF!='Assume|Quant Indicators'!$D$52,1-((#REF!-#REF!)/#REF!)&lt;100%,1-((#REF!-#REF!)/#REF!)&lt;-0.1),0))),"")</f>
        <v/>
      </c>
      <c r="F47" s="627"/>
      <c r="G47" s="646" t="s">
        <v>10</v>
      </c>
    </row>
    <row r="48" spans="1:7" s="97" customFormat="1" x14ac:dyDescent="0.25">
      <c r="A48" s="645" t="s">
        <v>83</v>
      </c>
      <c r="B48" s="622"/>
      <c r="C48" s="639"/>
      <c r="D48" s="646"/>
      <c r="E48" s="100" t="str">
        <f>IFERROR(IF(AND(#REF!='Assume|Quant Indicators'!$D$53,1-((#REF!-#REF!)/#REF!)&gt;=100%,1-ABS((#REF!-#REF!)/#REF!)&gt;-0.1),1-ABS((#REF!-#REF!)/#REF!),IF(AND(#REF!='Assume|Quant Indicators'!$D$53,1-((#REF!-#REF!)/#REF!)&gt;100%,1-ABS((#REF!-#REF!)/#REF!)&lt;-0.1),0,IF(AND(#REF!='Assume|Quant Indicators'!$D$53,1-((#REF!-#REF!)/#REF!)&lt;100%),100%))),"")</f>
        <v/>
      </c>
      <c r="F48" s="627"/>
      <c r="G48" s="646" t="s">
        <v>13</v>
      </c>
    </row>
    <row r="49" spans="1:7" s="97" customFormat="1" x14ac:dyDescent="0.25">
      <c r="A49" s="645" t="s">
        <v>84</v>
      </c>
      <c r="B49" s="357"/>
      <c r="C49" s="639"/>
      <c r="D49" s="639"/>
      <c r="E49" s="99" t="str">
        <f>IFERROR(IF(#REF!='Assume|Quant Indicators'!$D$53,Calculations!E48,IF(#REF!='Assume|Quant Indicators'!$D$52,Calculations!E47)),"")</f>
        <v/>
      </c>
      <c r="F49" s="627"/>
      <c r="G49" s="628"/>
    </row>
    <row r="50" spans="1:7" s="97" customFormat="1" x14ac:dyDescent="0.25">
      <c r="A50" s="357" t="e">
        <f>#REF!</f>
        <v>#REF!</v>
      </c>
      <c r="B50" s="622"/>
      <c r="C50" s="622"/>
      <c r="D50" s="622"/>
      <c r="E50" s="648"/>
      <c r="F50" s="627"/>
      <c r="G50" s="628"/>
    </row>
    <row r="51" spans="1:7" s="97" customFormat="1" x14ac:dyDescent="0.25">
      <c r="A51" s="645" t="s">
        <v>82</v>
      </c>
      <c r="B51" s="622"/>
      <c r="C51" s="639"/>
      <c r="D51" s="646"/>
      <c r="E51" s="99" t="str">
        <f>IFERROR(IF(AND(#REF!='Assume|Quant Indicators'!$D$52,1-((#REF!-#REF!)/#REF!)&gt;=100%),100%,IF(AND(#REF!='Assume|Quant Indicators'!$D$52,1-((#REF!-#REF!)/#REF!)&lt;100%,1-((#REF!-#REF!)/#REF!)&gt;-0.1),1-((#REF!-#REF!)/#REF!),IF(AND(#REF!='Assume|Quant Indicators'!$D$52,1-((#REF!-#REF!)/#REF!)&lt;100%,1-((#REF!-#REF!)/#REF!)&lt;-0.1),0))),"")</f>
        <v/>
      </c>
      <c r="F51" s="627"/>
      <c r="G51" s="646" t="s">
        <v>10</v>
      </c>
    </row>
    <row r="52" spans="1:7" s="97" customFormat="1" x14ac:dyDescent="0.25">
      <c r="A52" s="645" t="s">
        <v>83</v>
      </c>
      <c r="B52" s="622"/>
      <c r="C52" s="639"/>
      <c r="D52" s="646"/>
      <c r="E52" s="100" t="str">
        <f>IFERROR(IF(AND(#REF!='Assume|Quant Indicators'!$D$53,1-((#REF!-#REF!)/#REF!)&gt;=100%,1-ABS((#REF!-#REF!)/#REF!)&gt;-0.1),1-ABS((#REF!-#REF!)/#REF!),IF(AND(#REF!='Assume|Quant Indicators'!$D$53,1-((#REF!-#REF!)/#REF!)&gt;100%,1-ABS((#REF!-#REF!)/#REF!)&lt;-0.1),0,IF(AND(#REF!='Assume|Quant Indicators'!$D$53,1-((#REF!-#REF!)/#REF!)&lt;100%),100%))),"")</f>
        <v/>
      </c>
      <c r="F52" s="627"/>
      <c r="G52" s="646" t="s">
        <v>13</v>
      </c>
    </row>
    <row r="53" spans="1:7" s="97" customFormat="1" x14ac:dyDescent="0.25">
      <c r="A53" s="645" t="s">
        <v>84</v>
      </c>
      <c r="B53" s="357"/>
      <c r="C53" s="639"/>
      <c r="D53" s="639"/>
      <c r="E53" s="99" t="str">
        <f>IFERROR(IF(#REF!='Assume|Quant Indicators'!$D$53,Calculations!E52,IF(#REF!='Assume|Quant Indicators'!$D$52,Calculations!E51)),"")</f>
        <v/>
      </c>
      <c r="F53" s="627"/>
      <c r="G53" s="628"/>
    </row>
    <row r="54" spans="1:7" s="97" customFormat="1" x14ac:dyDescent="0.25">
      <c r="A54" s="357" t="e">
        <f>#REF!</f>
        <v>#REF!</v>
      </c>
      <c r="B54" s="622"/>
      <c r="C54" s="622"/>
      <c r="D54" s="622"/>
      <c r="E54" s="648"/>
      <c r="F54" s="627"/>
      <c r="G54" s="628"/>
    </row>
    <row r="55" spans="1:7" s="97" customFormat="1" x14ac:dyDescent="0.25">
      <c r="A55" s="645" t="s">
        <v>82</v>
      </c>
      <c r="B55" s="622"/>
      <c r="C55" s="639"/>
      <c r="D55" s="646"/>
      <c r="E55" s="99" t="str">
        <f>IFERROR(IF(AND(#REF!='Assume|Quant Indicators'!$D$52,1-((#REF!-#REF!)/#REF!)&gt;=100%),100%,IF(AND(#REF!='Assume|Quant Indicators'!$D$52,1-((#REF!-#REF!)/#REF!)&lt;100%,1-((#REF!-#REF!)/#REF!)&gt;-0.1),1-((#REF!-#REF!)/#REF!),IF(AND(#REF!='Assume|Quant Indicators'!$D$52,1-((#REF!-#REF!)/#REF!)&lt;100%,1-((#REF!-#REF!)/#REF!)&lt;-0.1),0))),"")</f>
        <v/>
      </c>
      <c r="F55" s="627"/>
      <c r="G55" s="646" t="s">
        <v>10</v>
      </c>
    </row>
    <row r="56" spans="1:7" s="97" customFormat="1" x14ac:dyDescent="0.25">
      <c r="A56" s="645" t="s">
        <v>83</v>
      </c>
      <c r="B56" s="622"/>
      <c r="C56" s="639"/>
      <c r="D56" s="646"/>
      <c r="E56" s="100" t="str">
        <f>IFERROR(IF(AND(#REF!='Assume|Quant Indicators'!$D$53,1-((#REF!-#REF!)/#REF!)&gt;=100%,1-ABS((#REF!-#REF!)/#REF!)&gt;-0.1),1-ABS((#REF!-#REF!)/#REF!),IF(AND(#REF!='Assume|Quant Indicators'!$D$53,1-((#REF!-#REF!)/#REF!)&gt;100%,1-ABS((#REF!-#REF!)/#REF!)&lt;-0.1),0,IF(AND(#REF!='Assume|Quant Indicators'!$D$53,1-((#REF!-#REF!)/#REF!)&lt;100%),100%))),"")</f>
        <v/>
      </c>
      <c r="F56" s="627"/>
      <c r="G56" s="646" t="s">
        <v>13</v>
      </c>
    </row>
    <row r="57" spans="1:7" s="97" customFormat="1" x14ac:dyDescent="0.25">
      <c r="A57" s="645" t="s">
        <v>84</v>
      </c>
      <c r="B57" s="357"/>
      <c r="C57" s="639"/>
      <c r="D57" s="639"/>
      <c r="E57" s="99" t="str">
        <f>IFERROR(IF(#REF!='Assume|Quant Indicators'!$D$53,Calculations!E56,IF(#REF!='Assume|Quant Indicators'!$D$52,Calculations!E55)),"")</f>
        <v/>
      </c>
      <c r="F57" s="627"/>
      <c r="G57" s="628"/>
    </row>
    <row r="58" spans="1:7" x14ac:dyDescent="0.25">
      <c r="E58" s="357"/>
    </row>
    <row r="59" spans="1:7" x14ac:dyDescent="0.25">
      <c r="A59" s="357"/>
      <c r="B59" s="357"/>
      <c r="C59" s="650"/>
      <c r="D59" s="650"/>
      <c r="E59" s="357"/>
    </row>
    <row r="60" spans="1:7" x14ac:dyDescent="0.25">
      <c r="E60" s="357"/>
    </row>
    <row r="61" spans="1:7" x14ac:dyDescent="0.25">
      <c r="E61" s="357"/>
    </row>
    <row r="62" spans="1:7" x14ac:dyDescent="0.25">
      <c r="E62" s="357"/>
    </row>
    <row r="64" spans="1:7" x14ac:dyDescent="0.25">
      <c r="A64" s="343"/>
      <c r="B64" s="343"/>
      <c r="C64" s="630"/>
      <c r="D64" s="630"/>
      <c r="E64" s="651"/>
    </row>
    <row r="65" spans="1:5" x14ac:dyDescent="0.25">
      <c r="A65" s="357"/>
      <c r="B65" s="357"/>
      <c r="C65" s="630"/>
      <c r="D65" s="630"/>
      <c r="E65" s="651"/>
    </row>
    <row r="66" spans="1:5" x14ac:dyDescent="0.25">
      <c r="A66" s="357"/>
      <c r="B66" s="357"/>
      <c r="C66" s="630"/>
      <c r="D66" s="630"/>
      <c r="E66" s="652"/>
    </row>
    <row r="67" spans="1:5" x14ac:dyDescent="0.25">
      <c r="A67" s="357"/>
      <c r="B67" s="357"/>
      <c r="C67" s="630"/>
      <c r="D67" s="630"/>
      <c r="E67" s="652"/>
    </row>
  </sheetData>
  <sheetProtection algorithmName="SHA-512" hashValue="XUw27dM9IH1YIU7ZfmkImzc+H31VoAoBNCczkMOBddfdo7F4S8v23kNXa+4Y5QJ/vWswYp2XRb2ekqxjy9PYOA==" saltValue="ZMKpMmJQZ8YK39vBCf3PBg==" spinCount="100000" sheet="1" objects="1" scenarios="1"/>
  <customSheetViews>
    <customSheetView guid="{BDC8AE3F-6C52-4013-8B34-4743A4E33792}" state="hidden">
      <pageMargins left="0.7" right="0.7" top="0.75" bottom="0.75" header="0.3" footer="0.3"/>
      <pageSetup orientation="portrait" r:id="rId1"/>
    </customSheetView>
    <customSheetView guid="{DFDD0A5F-1CD5-4B59-83C1-73FEE1AC7815}" state="hidden">
      <pageMargins left="0.7" right="0.7" top="0.75" bottom="0.75" header="0.3" footer="0.3"/>
      <pageSetup orientation="portrait" r:id="rId2"/>
    </customSheetView>
  </customSheetViews>
  <pageMargins left="0.7" right="0.7" top="0.75" bottom="0.75" header="0.3" footer="0.3"/>
  <pageSetup orientation="portrait"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
    <tabColor theme="1" tint="0.249977111117893"/>
  </sheetPr>
  <dimension ref="A1:AR147"/>
  <sheetViews>
    <sheetView workbookViewId="0"/>
  </sheetViews>
  <sheetFormatPr defaultColWidth="9" defaultRowHeight="15.75" x14ac:dyDescent="0.25"/>
  <cols>
    <col min="1" max="1" width="6.5703125" style="357" customWidth="1"/>
    <col min="2" max="2" width="37.42578125" style="357" customWidth="1"/>
    <col min="3" max="7" width="27" style="357" customWidth="1"/>
    <col min="8" max="8" width="42.5703125" style="357" customWidth="1"/>
    <col min="9" max="32" width="9" style="8"/>
    <col min="33" max="34" width="0" style="8" hidden="1" customWidth="1"/>
    <col min="35" max="16384" width="9" style="8"/>
  </cols>
  <sheetData>
    <row r="1" spans="1:44" ht="22.5" customHeight="1" x14ac:dyDescent="0.25">
      <c r="A1" s="338" t="s">
        <v>90</v>
      </c>
      <c r="B1" s="654"/>
      <c r="C1" s="655"/>
      <c r="D1" s="655"/>
      <c r="E1" s="655"/>
      <c r="F1" s="655"/>
      <c r="G1" s="655"/>
      <c r="H1" s="655"/>
      <c r="I1" s="21"/>
      <c r="J1" s="21"/>
      <c r="K1" s="105"/>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row>
    <row r="2" spans="1:44" x14ac:dyDescent="0.25">
      <c r="A2" s="339" t="s">
        <v>91</v>
      </c>
      <c r="O2" s="30"/>
      <c r="P2" s="30"/>
      <c r="Q2" s="30"/>
      <c r="R2" s="30"/>
      <c r="S2" s="30"/>
      <c r="T2" s="30"/>
      <c r="U2" s="30"/>
      <c r="V2" s="30"/>
      <c r="W2" s="30"/>
      <c r="X2" s="30"/>
      <c r="Y2" s="30"/>
      <c r="Z2" s="30"/>
      <c r="AA2" s="30"/>
      <c r="AB2" s="30"/>
      <c r="AC2" s="30"/>
      <c r="AD2" s="30"/>
    </row>
    <row r="3" spans="1:44" x14ac:dyDescent="0.25">
      <c r="A3" s="341"/>
      <c r="C3" s="656"/>
      <c r="D3" s="656"/>
      <c r="E3" s="341"/>
      <c r="O3" s="30"/>
      <c r="P3" s="30"/>
      <c r="Q3" s="30"/>
      <c r="R3" s="30"/>
      <c r="S3" s="30"/>
      <c r="T3" s="30"/>
      <c r="U3" s="30"/>
      <c r="V3" s="30"/>
      <c r="W3" s="30"/>
      <c r="X3" s="30"/>
      <c r="Y3" s="30"/>
      <c r="Z3" s="30"/>
      <c r="AA3" s="30"/>
      <c r="AB3" s="30"/>
      <c r="AC3" s="30"/>
      <c r="AD3" s="30"/>
    </row>
    <row r="4" spans="1:44" x14ac:dyDescent="0.25">
      <c r="A4" s="341"/>
      <c r="B4" s="641"/>
      <c r="C4" s="656"/>
      <c r="D4" s="656"/>
      <c r="E4" s="341"/>
      <c r="O4" s="30"/>
      <c r="P4" s="30"/>
      <c r="Q4" s="30"/>
      <c r="R4" s="30"/>
      <c r="S4" s="30"/>
      <c r="T4" s="30"/>
      <c r="U4" s="30"/>
      <c r="V4" s="30"/>
      <c r="W4" s="30"/>
      <c r="X4" s="30"/>
      <c r="Y4" s="30"/>
      <c r="Z4" s="30"/>
      <c r="AA4" s="30"/>
      <c r="AB4" s="30"/>
      <c r="AC4" s="30"/>
      <c r="AD4" s="30"/>
    </row>
    <row r="5" spans="1:44" x14ac:dyDescent="0.25">
      <c r="A5" s="341"/>
      <c r="B5" s="657" t="s">
        <v>92</v>
      </c>
      <c r="C5" s="658" t="s">
        <v>146</v>
      </c>
      <c r="D5" s="657" t="s">
        <v>147</v>
      </c>
      <c r="E5" s="658" t="s">
        <v>148</v>
      </c>
      <c r="F5" s="657" t="s">
        <v>149</v>
      </c>
      <c r="G5" s="658" t="s">
        <v>150</v>
      </c>
      <c r="H5" s="657" t="s">
        <v>0</v>
      </c>
      <c r="O5" s="30"/>
      <c r="P5" s="30"/>
      <c r="Q5" s="30"/>
      <c r="R5" s="30"/>
      <c r="S5" s="30"/>
      <c r="T5" s="30"/>
      <c r="U5" s="30"/>
      <c r="V5" s="30"/>
      <c r="W5" s="30"/>
      <c r="X5" s="30"/>
      <c r="Y5" s="30"/>
      <c r="Z5" s="30"/>
      <c r="AA5" s="30"/>
      <c r="AB5" s="30"/>
      <c r="AC5" s="30"/>
      <c r="AD5" s="30"/>
    </row>
    <row r="6" spans="1:44" x14ac:dyDescent="0.25">
      <c r="A6" s="341"/>
      <c r="B6" s="659" t="s">
        <v>93</v>
      </c>
      <c r="C6" s="660">
        <v>1</v>
      </c>
      <c r="D6" s="661">
        <v>2</v>
      </c>
      <c r="E6" s="661">
        <v>3</v>
      </c>
      <c r="F6" s="661">
        <v>4</v>
      </c>
      <c r="G6" s="661">
        <v>5</v>
      </c>
      <c r="H6" s="661">
        <v>6</v>
      </c>
      <c r="O6" s="30"/>
      <c r="P6" s="30"/>
      <c r="Q6" s="30"/>
      <c r="R6" s="30"/>
      <c r="S6" s="30"/>
      <c r="T6" s="30"/>
      <c r="U6" s="30"/>
      <c r="V6" s="30"/>
      <c r="W6" s="30"/>
      <c r="X6" s="30"/>
      <c r="Y6" s="30"/>
      <c r="Z6" s="30"/>
      <c r="AA6" s="30"/>
      <c r="AB6" s="30"/>
      <c r="AC6" s="30"/>
      <c r="AD6" s="30"/>
    </row>
    <row r="7" spans="1:44" x14ac:dyDescent="0.25">
      <c r="A7" s="341"/>
      <c r="B7" s="662" t="s">
        <v>94</v>
      </c>
      <c r="C7" s="663"/>
      <c r="D7" s="664"/>
      <c r="E7" s="663"/>
      <c r="F7" s="664"/>
      <c r="G7" s="663"/>
      <c r="H7" s="664"/>
      <c r="O7" s="30"/>
      <c r="P7" s="30"/>
      <c r="Q7" s="30"/>
      <c r="R7" s="30"/>
      <c r="S7" s="30"/>
      <c r="T7" s="30"/>
      <c r="U7" s="30"/>
      <c r="V7" s="30"/>
      <c r="W7" s="30"/>
      <c r="X7" s="30"/>
      <c r="Y7" s="30"/>
      <c r="Z7" s="30"/>
      <c r="AA7" s="30"/>
      <c r="AB7" s="30"/>
      <c r="AC7" s="30"/>
      <c r="AD7" s="30"/>
    </row>
    <row r="8" spans="1:44" ht="78" customHeight="1" x14ac:dyDescent="0.25">
      <c r="A8" s="341"/>
      <c r="B8" s="665" t="s">
        <v>95</v>
      </c>
      <c r="C8" s="666" t="s">
        <v>96</v>
      </c>
      <c r="D8" s="667" t="s">
        <v>14</v>
      </c>
      <c r="E8" s="667" t="s">
        <v>97</v>
      </c>
      <c r="F8" s="667" t="s">
        <v>98</v>
      </c>
      <c r="G8" s="668" t="s">
        <v>99</v>
      </c>
      <c r="H8" s="668" t="s">
        <v>100</v>
      </c>
      <c r="O8" s="30"/>
      <c r="P8" s="30"/>
      <c r="Q8" s="30"/>
      <c r="R8" s="30"/>
      <c r="S8" s="30"/>
      <c r="T8" s="30"/>
      <c r="U8" s="30"/>
      <c r="V8" s="30"/>
      <c r="W8" s="30"/>
      <c r="X8" s="30"/>
      <c r="Y8" s="30"/>
      <c r="Z8" s="30"/>
      <c r="AA8" s="30"/>
      <c r="AB8" s="30"/>
      <c r="AC8" s="30"/>
      <c r="AD8" s="30"/>
    </row>
    <row r="9" spans="1:44" ht="74.25" customHeight="1" x14ac:dyDescent="0.25">
      <c r="A9" s="341"/>
      <c r="B9" s="665" t="s">
        <v>101</v>
      </c>
      <c r="C9" s="666" t="s">
        <v>102</v>
      </c>
      <c r="D9" s="667" t="s">
        <v>15</v>
      </c>
      <c r="E9" s="667" t="s">
        <v>103</v>
      </c>
      <c r="F9" s="667" t="s">
        <v>104</v>
      </c>
      <c r="G9" s="668" t="s">
        <v>105</v>
      </c>
      <c r="H9" s="668" t="s">
        <v>106</v>
      </c>
      <c r="O9" s="30"/>
      <c r="P9" s="30"/>
      <c r="Q9" s="30"/>
      <c r="R9" s="30"/>
      <c r="S9" s="30"/>
      <c r="T9" s="30"/>
      <c r="U9" s="30"/>
      <c r="V9" s="30"/>
      <c r="W9" s="30"/>
      <c r="X9" s="30"/>
      <c r="Y9" s="30"/>
      <c r="Z9" s="30"/>
      <c r="AA9" s="30"/>
      <c r="AB9" s="30"/>
      <c r="AC9" s="30"/>
      <c r="AD9" s="30"/>
    </row>
    <row r="10" spans="1:44" ht="120" customHeight="1" x14ac:dyDescent="0.25">
      <c r="A10" s="341"/>
      <c r="B10" s="665" t="s">
        <v>107</v>
      </c>
      <c r="C10" s="666" t="s">
        <v>108</v>
      </c>
      <c r="D10" s="668" t="s">
        <v>109</v>
      </c>
      <c r="E10" s="668" t="s">
        <v>16</v>
      </c>
      <c r="F10" s="668" t="s">
        <v>110</v>
      </c>
      <c r="G10" s="668" t="s">
        <v>111</v>
      </c>
      <c r="H10" s="668" t="s">
        <v>112</v>
      </c>
      <c r="O10" s="30"/>
      <c r="P10" s="30"/>
      <c r="Q10" s="30"/>
      <c r="R10" s="30"/>
      <c r="S10" s="30"/>
      <c r="T10" s="30"/>
      <c r="U10" s="30"/>
      <c r="V10" s="30"/>
      <c r="W10" s="30"/>
      <c r="X10" s="30"/>
      <c r="Y10" s="30"/>
      <c r="Z10" s="30"/>
      <c r="AA10" s="30"/>
      <c r="AB10" s="30"/>
      <c r="AC10" s="30"/>
      <c r="AD10" s="30"/>
    </row>
    <row r="11" spans="1:44" ht="72.75" customHeight="1" x14ac:dyDescent="0.25">
      <c r="A11" s="341"/>
      <c r="B11" s="665" t="s">
        <v>113</v>
      </c>
      <c r="C11" s="666" t="s">
        <v>17</v>
      </c>
      <c r="D11" s="667" t="s">
        <v>114</v>
      </c>
      <c r="E11" s="667" t="s">
        <v>115</v>
      </c>
      <c r="F11" s="667" t="s">
        <v>116</v>
      </c>
      <c r="G11" s="668" t="s">
        <v>117</v>
      </c>
      <c r="H11" s="668" t="s">
        <v>118</v>
      </c>
      <c r="O11" s="30"/>
      <c r="P11" s="30"/>
      <c r="Q11" s="30"/>
      <c r="R11" s="30"/>
      <c r="S11" s="30"/>
      <c r="T11" s="30"/>
      <c r="U11" s="30"/>
      <c r="V11" s="30"/>
      <c r="W11" s="30"/>
      <c r="X11" s="30"/>
      <c r="Y11" s="30"/>
      <c r="Z11" s="30"/>
      <c r="AA11" s="30"/>
      <c r="AB11" s="30"/>
      <c r="AC11" s="30"/>
      <c r="AD11" s="30"/>
    </row>
    <row r="12" spans="1:44" ht="79.5" customHeight="1" x14ac:dyDescent="0.25">
      <c r="A12" s="341"/>
      <c r="B12" s="665" t="s">
        <v>119</v>
      </c>
      <c r="C12" s="666" t="s">
        <v>17</v>
      </c>
      <c r="D12" s="667" t="s">
        <v>18</v>
      </c>
      <c r="E12" s="667" t="s">
        <v>120</v>
      </c>
      <c r="F12" s="667" t="s">
        <v>121</v>
      </c>
      <c r="G12" s="668" t="s">
        <v>122</v>
      </c>
      <c r="H12" s="668" t="s">
        <v>123</v>
      </c>
      <c r="O12" s="30"/>
      <c r="P12" s="30"/>
      <c r="Q12" s="30"/>
      <c r="R12" s="30"/>
      <c r="S12" s="30"/>
      <c r="T12" s="30"/>
      <c r="U12" s="30"/>
      <c r="V12" s="30"/>
      <c r="W12" s="30"/>
      <c r="X12" s="30"/>
      <c r="Y12" s="30"/>
      <c r="Z12" s="30"/>
      <c r="AA12" s="30"/>
      <c r="AB12" s="30"/>
      <c r="AC12" s="30"/>
      <c r="AD12" s="30"/>
    </row>
    <row r="13" spans="1:44" x14ac:dyDescent="0.25">
      <c r="A13" s="341"/>
      <c r="B13" s="341"/>
      <c r="C13" s="669"/>
      <c r="D13" s="669"/>
      <c r="E13" s="669"/>
      <c r="F13" s="669"/>
      <c r="G13" s="669"/>
      <c r="H13" s="669"/>
      <c r="O13" s="30"/>
      <c r="P13" s="30"/>
      <c r="Q13" s="30"/>
      <c r="R13" s="30"/>
      <c r="S13" s="30"/>
      <c r="T13" s="30"/>
      <c r="U13" s="30"/>
      <c r="V13" s="30"/>
      <c r="W13" s="30"/>
      <c r="X13" s="30"/>
      <c r="Y13" s="30"/>
      <c r="Z13" s="30"/>
      <c r="AA13" s="30"/>
      <c r="AB13" s="30"/>
      <c r="AC13" s="30"/>
      <c r="AD13" s="30"/>
    </row>
    <row r="14" spans="1:44" x14ac:dyDescent="0.25">
      <c r="A14" s="341"/>
      <c r="B14" s="662" t="s">
        <v>124</v>
      </c>
      <c r="C14" s="663"/>
      <c r="D14" s="664"/>
      <c r="E14" s="663"/>
      <c r="F14" s="664"/>
      <c r="G14" s="663"/>
      <c r="H14" s="664"/>
      <c r="O14" s="30"/>
      <c r="P14" s="30"/>
      <c r="Q14" s="30"/>
      <c r="R14" s="30"/>
      <c r="S14" s="30"/>
      <c r="T14" s="30"/>
      <c r="U14" s="30"/>
      <c r="V14" s="30"/>
      <c r="W14" s="30"/>
      <c r="X14" s="30"/>
      <c r="Y14" s="30"/>
      <c r="Z14" s="30"/>
      <c r="AA14" s="30"/>
      <c r="AB14" s="30"/>
      <c r="AC14" s="30"/>
      <c r="AD14" s="30"/>
    </row>
    <row r="15" spans="1:44" ht="63" x14ac:dyDescent="0.25">
      <c r="A15" s="341"/>
      <c r="B15" s="665" t="s">
        <v>125</v>
      </c>
      <c r="C15" s="670" t="s">
        <v>126</v>
      </c>
      <c r="D15" s="671" t="s">
        <v>127</v>
      </c>
      <c r="E15" s="670" t="s">
        <v>128</v>
      </c>
      <c r="F15" s="671" t="s">
        <v>129</v>
      </c>
      <c r="G15" s="671" t="s">
        <v>130</v>
      </c>
      <c r="H15" s="672" t="s">
        <v>131</v>
      </c>
      <c r="O15" s="30"/>
      <c r="P15" s="30"/>
      <c r="Q15" s="30"/>
      <c r="R15" s="30"/>
      <c r="S15" s="30"/>
      <c r="T15" s="30"/>
      <c r="U15" s="30"/>
      <c r="V15" s="30"/>
      <c r="W15" s="30"/>
      <c r="X15" s="30"/>
      <c r="Y15" s="30"/>
      <c r="Z15" s="30"/>
      <c r="AA15" s="30"/>
      <c r="AB15" s="30"/>
      <c r="AC15" s="30"/>
      <c r="AD15" s="30"/>
      <c r="AG15" s="34" t="s">
        <v>61</v>
      </c>
      <c r="AH15" s="34" t="e">
        <f t="array" ref="AH15:AH16">_xlfn.MODE.MULT(C5:C15)</f>
        <v>#N/A</v>
      </c>
    </row>
    <row r="16" spans="1:44" hidden="1" x14ac:dyDescent="0.25">
      <c r="B16" s="665"/>
      <c r="C16" s="673"/>
      <c r="D16" s="674"/>
      <c r="E16" s="674"/>
      <c r="F16" s="674"/>
      <c r="G16" s="674"/>
      <c r="H16" s="674"/>
      <c r="AG16" s="98" t="s">
        <v>62</v>
      </c>
      <c r="AH16" s="98" t="e">
        <v>#N/A</v>
      </c>
    </row>
    <row r="17" spans="1:34" ht="31.5" x14ac:dyDescent="0.25">
      <c r="A17" s="341"/>
      <c r="B17" s="665" t="s">
        <v>132</v>
      </c>
      <c r="C17" s="675" t="s">
        <v>133</v>
      </c>
      <c r="D17" s="676" t="s">
        <v>11</v>
      </c>
      <c r="E17" s="676" t="s">
        <v>134</v>
      </c>
      <c r="F17" s="676" t="s">
        <v>135</v>
      </c>
      <c r="G17" s="676" t="s">
        <v>136</v>
      </c>
      <c r="H17" s="676" t="s">
        <v>137</v>
      </c>
      <c r="O17" s="30"/>
      <c r="P17" s="30"/>
      <c r="Q17" s="30"/>
      <c r="R17" s="30"/>
      <c r="S17" s="30"/>
      <c r="T17" s="30"/>
      <c r="U17" s="30"/>
      <c r="V17" s="30"/>
      <c r="W17" s="30"/>
      <c r="X17" s="30"/>
      <c r="Y17" s="30"/>
      <c r="Z17" s="30"/>
      <c r="AA17" s="30"/>
      <c r="AB17" s="30"/>
      <c r="AC17" s="30"/>
      <c r="AD17" s="30"/>
      <c r="AG17" s="34"/>
      <c r="AH17" s="34"/>
    </row>
    <row r="18" spans="1:34" x14ac:dyDescent="0.25">
      <c r="A18" s="341"/>
      <c r="O18" s="30"/>
      <c r="P18" s="30"/>
      <c r="Q18" s="30"/>
      <c r="R18" s="30"/>
      <c r="S18" s="30"/>
      <c r="T18" s="30"/>
      <c r="U18" s="30"/>
      <c r="V18" s="30"/>
      <c r="W18" s="30"/>
      <c r="X18" s="30"/>
      <c r="Y18" s="30"/>
      <c r="Z18" s="30"/>
      <c r="AA18" s="30"/>
      <c r="AB18" s="30"/>
      <c r="AC18" s="30"/>
      <c r="AD18" s="30"/>
    </row>
    <row r="19" spans="1:34" x14ac:dyDescent="0.25">
      <c r="A19" s="341"/>
      <c r="O19" s="30"/>
      <c r="P19" s="30"/>
      <c r="Q19" s="30"/>
      <c r="R19" s="30"/>
      <c r="S19" s="30"/>
      <c r="T19" s="30"/>
      <c r="U19" s="30"/>
      <c r="V19" s="30"/>
      <c r="W19" s="30"/>
      <c r="X19" s="30"/>
      <c r="Y19" s="30"/>
      <c r="Z19" s="30"/>
      <c r="AA19" s="30"/>
      <c r="AB19" s="30"/>
      <c r="AC19" s="30"/>
      <c r="AD19" s="30"/>
    </row>
    <row r="20" spans="1:34" x14ac:dyDescent="0.25">
      <c r="A20" s="341"/>
      <c r="O20" s="30"/>
      <c r="P20" s="30"/>
      <c r="Q20" s="30"/>
      <c r="R20" s="30"/>
      <c r="S20" s="30"/>
      <c r="T20" s="30"/>
      <c r="U20" s="30"/>
      <c r="V20" s="30"/>
      <c r="W20" s="30"/>
      <c r="X20" s="30"/>
      <c r="Y20" s="30"/>
      <c r="Z20" s="30"/>
      <c r="AA20" s="30"/>
      <c r="AB20" s="30"/>
      <c r="AC20" s="30"/>
      <c r="AD20" s="30"/>
    </row>
    <row r="21" spans="1:34" x14ac:dyDescent="0.25">
      <c r="A21" s="341"/>
      <c r="O21" s="30"/>
      <c r="P21" s="30"/>
      <c r="Q21" s="30"/>
      <c r="R21" s="30"/>
      <c r="S21" s="30"/>
      <c r="T21" s="30"/>
      <c r="U21" s="30"/>
      <c r="V21" s="30"/>
      <c r="W21" s="30"/>
      <c r="X21" s="30"/>
      <c r="Y21" s="30"/>
      <c r="Z21" s="30"/>
      <c r="AA21" s="30"/>
      <c r="AB21" s="30"/>
      <c r="AC21" s="30"/>
      <c r="AD21" s="30"/>
    </row>
    <row r="22" spans="1:34" x14ac:dyDescent="0.25">
      <c r="A22" s="341"/>
      <c r="O22" s="30"/>
      <c r="P22" s="30"/>
      <c r="Q22" s="30"/>
      <c r="R22" s="30"/>
      <c r="S22" s="30"/>
      <c r="T22" s="30"/>
      <c r="U22" s="30"/>
      <c r="V22" s="30"/>
      <c r="W22" s="30"/>
      <c r="X22" s="30"/>
      <c r="Y22" s="30"/>
      <c r="Z22" s="30"/>
      <c r="AA22" s="30"/>
      <c r="AB22" s="30"/>
      <c r="AC22" s="30"/>
      <c r="AD22" s="30"/>
    </row>
    <row r="23" spans="1:34" x14ac:dyDescent="0.25">
      <c r="A23" s="341"/>
      <c r="O23" s="30"/>
      <c r="P23" s="30"/>
      <c r="Q23" s="30"/>
      <c r="R23" s="30"/>
      <c r="S23" s="30"/>
      <c r="T23" s="30"/>
      <c r="U23" s="30"/>
      <c r="V23" s="30"/>
      <c r="W23" s="30"/>
      <c r="X23" s="30"/>
      <c r="Y23" s="30"/>
      <c r="Z23" s="30"/>
      <c r="AA23" s="30"/>
      <c r="AB23" s="30"/>
      <c r="AC23" s="30"/>
      <c r="AD23" s="30"/>
    </row>
    <row r="24" spans="1:34" x14ac:dyDescent="0.25">
      <c r="A24" s="341"/>
      <c r="O24" s="30"/>
      <c r="P24" s="30"/>
      <c r="Q24" s="30"/>
      <c r="R24" s="30"/>
      <c r="S24" s="30"/>
      <c r="T24" s="30"/>
      <c r="U24" s="30"/>
      <c r="V24" s="30"/>
      <c r="W24" s="30"/>
      <c r="X24" s="30"/>
      <c r="Y24" s="30"/>
      <c r="Z24" s="30"/>
      <c r="AA24" s="30"/>
      <c r="AB24" s="30"/>
      <c r="AC24" s="30"/>
      <c r="AD24" s="30"/>
    </row>
    <row r="25" spans="1:34" x14ac:dyDescent="0.25">
      <c r="A25" s="341"/>
      <c r="O25" s="30"/>
      <c r="P25" s="30"/>
      <c r="Q25" s="30"/>
      <c r="R25" s="30"/>
      <c r="S25" s="30"/>
      <c r="T25" s="30"/>
      <c r="U25" s="30"/>
      <c r="V25" s="30"/>
      <c r="W25" s="30"/>
      <c r="X25" s="30"/>
      <c r="Y25" s="30"/>
      <c r="Z25" s="30"/>
      <c r="AA25" s="30"/>
      <c r="AB25" s="30"/>
      <c r="AC25" s="30"/>
      <c r="AD25" s="30"/>
    </row>
    <row r="26" spans="1:34" x14ac:dyDescent="0.25">
      <c r="A26" s="341"/>
      <c r="O26" s="30"/>
      <c r="P26" s="30"/>
      <c r="Q26" s="30"/>
      <c r="R26" s="30"/>
      <c r="S26" s="30"/>
      <c r="T26" s="30"/>
      <c r="U26" s="30"/>
      <c r="V26" s="30"/>
      <c r="W26" s="30"/>
      <c r="X26" s="30"/>
      <c r="Y26" s="30"/>
      <c r="Z26" s="30"/>
      <c r="AA26" s="30"/>
      <c r="AB26" s="30"/>
      <c r="AC26" s="30"/>
      <c r="AD26" s="30"/>
    </row>
    <row r="27" spans="1:34" x14ac:dyDescent="0.25">
      <c r="A27" s="341"/>
      <c r="O27" s="30"/>
      <c r="P27" s="30"/>
      <c r="Q27" s="30"/>
      <c r="R27" s="30"/>
      <c r="S27" s="30"/>
      <c r="T27" s="30"/>
      <c r="U27" s="30"/>
      <c r="V27" s="30"/>
      <c r="W27" s="30"/>
      <c r="X27" s="30"/>
      <c r="Y27" s="30"/>
      <c r="Z27" s="30"/>
      <c r="AA27" s="30"/>
      <c r="AB27" s="30"/>
      <c r="AC27" s="30"/>
      <c r="AD27" s="30"/>
    </row>
    <row r="28" spans="1:34" x14ac:dyDescent="0.25">
      <c r="A28" s="341"/>
      <c r="O28" s="30"/>
      <c r="P28" s="30"/>
      <c r="Q28" s="30"/>
      <c r="R28" s="30"/>
      <c r="S28" s="30"/>
      <c r="T28" s="30"/>
      <c r="U28" s="30"/>
      <c r="V28" s="30"/>
      <c r="W28" s="30"/>
      <c r="X28" s="30"/>
      <c r="Y28" s="30"/>
      <c r="Z28" s="30"/>
      <c r="AA28" s="30"/>
      <c r="AB28" s="30"/>
      <c r="AC28" s="30"/>
      <c r="AD28" s="30"/>
    </row>
    <row r="29" spans="1:34" x14ac:dyDescent="0.25">
      <c r="A29" s="341"/>
      <c r="O29" s="30"/>
      <c r="P29" s="30"/>
      <c r="Q29" s="30"/>
      <c r="R29" s="30"/>
      <c r="S29" s="30"/>
      <c r="T29" s="30"/>
      <c r="U29" s="30"/>
      <c r="V29" s="30"/>
      <c r="W29" s="30"/>
      <c r="X29" s="30"/>
      <c r="Y29" s="30"/>
      <c r="Z29" s="30"/>
      <c r="AA29" s="30"/>
      <c r="AB29" s="30"/>
      <c r="AC29" s="30"/>
      <c r="AD29" s="30"/>
    </row>
    <row r="30" spans="1:34" x14ac:dyDescent="0.25">
      <c r="A30" s="341"/>
      <c r="O30" s="30"/>
      <c r="P30" s="30"/>
      <c r="Q30" s="30"/>
      <c r="R30" s="30"/>
      <c r="S30" s="30"/>
      <c r="T30" s="30"/>
      <c r="U30" s="30"/>
      <c r="V30" s="30"/>
      <c r="W30" s="30"/>
      <c r="X30" s="30"/>
      <c r="Y30" s="30"/>
      <c r="Z30" s="30"/>
      <c r="AA30" s="30"/>
      <c r="AB30" s="30"/>
      <c r="AC30" s="30"/>
      <c r="AD30" s="30"/>
    </row>
    <row r="31" spans="1:34" x14ac:dyDescent="0.25">
      <c r="A31" s="341"/>
      <c r="O31" s="30"/>
      <c r="P31" s="30"/>
      <c r="Q31" s="30"/>
      <c r="R31" s="30"/>
      <c r="S31" s="30"/>
      <c r="T31" s="30"/>
      <c r="U31" s="30"/>
      <c r="V31" s="30"/>
      <c r="W31" s="30"/>
      <c r="X31" s="30"/>
      <c r="Y31" s="30"/>
      <c r="Z31" s="30"/>
      <c r="AA31" s="30"/>
      <c r="AB31" s="30"/>
      <c r="AC31" s="30"/>
      <c r="AD31" s="30"/>
    </row>
    <row r="32" spans="1:34" x14ac:dyDescent="0.25">
      <c r="A32" s="341"/>
      <c r="O32" s="30"/>
      <c r="P32" s="30"/>
      <c r="Q32" s="30"/>
      <c r="R32" s="30"/>
      <c r="S32" s="30"/>
      <c r="T32" s="30"/>
      <c r="U32" s="30"/>
      <c r="V32" s="30"/>
      <c r="W32" s="30"/>
      <c r="X32" s="30"/>
      <c r="Y32" s="30"/>
      <c r="Z32" s="30"/>
      <c r="AA32" s="30"/>
      <c r="AB32" s="30"/>
      <c r="AC32" s="30"/>
      <c r="AD32" s="30"/>
    </row>
    <row r="33" spans="1:30" x14ac:dyDescent="0.25">
      <c r="O33" s="30"/>
      <c r="P33" s="30"/>
      <c r="Q33" s="30"/>
      <c r="R33" s="30"/>
      <c r="S33" s="30"/>
      <c r="T33" s="30"/>
      <c r="U33" s="30"/>
      <c r="V33" s="30"/>
      <c r="W33" s="30"/>
      <c r="X33" s="30"/>
      <c r="Y33" s="30"/>
      <c r="Z33" s="30"/>
      <c r="AA33" s="30"/>
      <c r="AB33" s="30"/>
      <c r="AC33" s="30"/>
      <c r="AD33" s="30"/>
    </row>
    <row r="34" spans="1:30" x14ac:dyDescent="0.25">
      <c r="O34" s="30"/>
      <c r="P34" s="30"/>
      <c r="Q34" s="30"/>
      <c r="R34" s="30"/>
      <c r="S34" s="30"/>
      <c r="T34" s="30"/>
      <c r="U34" s="30"/>
      <c r="V34" s="30"/>
      <c r="W34" s="30"/>
      <c r="X34" s="30"/>
      <c r="Y34" s="30"/>
      <c r="Z34" s="30"/>
      <c r="AA34" s="30"/>
      <c r="AB34" s="30"/>
      <c r="AC34" s="30"/>
      <c r="AD34" s="30"/>
    </row>
    <row r="35" spans="1:30" x14ac:dyDescent="0.25">
      <c r="O35" s="30"/>
      <c r="P35" s="30"/>
      <c r="Q35" s="30"/>
      <c r="R35" s="30"/>
      <c r="S35" s="30"/>
      <c r="T35" s="30"/>
      <c r="U35" s="30"/>
      <c r="V35" s="30"/>
      <c r="W35" s="30"/>
      <c r="X35" s="30"/>
      <c r="Y35" s="30"/>
      <c r="Z35" s="30"/>
      <c r="AA35" s="30"/>
      <c r="AB35" s="30"/>
      <c r="AC35" s="30"/>
      <c r="AD35" s="30"/>
    </row>
    <row r="36" spans="1:30" x14ac:dyDescent="0.25">
      <c r="O36" s="30"/>
      <c r="P36" s="30"/>
      <c r="Q36" s="30"/>
      <c r="R36" s="30"/>
      <c r="S36" s="30"/>
      <c r="T36" s="30"/>
      <c r="U36" s="30"/>
      <c r="V36" s="30"/>
      <c r="W36" s="30"/>
      <c r="X36" s="30"/>
      <c r="Y36" s="30"/>
      <c r="Z36" s="30"/>
      <c r="AA36" s="30"/>
      <c r="AB36" s="30"/>
      <c r="AC36" s="30"/>
      <c r="AD36" s="30"/>
    </row>
    <row r="37" spans="1:30" x14ac:dyDescent="0.25">
      <c r="O37" s="30"/>
      <c r="P37" s="30"/>
      <c r="Q37" s="30"/>
      <c r="R37" s="30"/>
      <c r="S37" s="30"/>
      <c r="T37" s="30"/>
      <c r="U37" s="30"/>
      <c r="V37" s="30"/>
      <c r="W37" s="30"/>
      <c r="X37" s="30"/>
      <c r="Y37" s="30"/>
      <c r="Z37" s="30"/>
      <c r="AA37" s="30"/>
      <c r="AB37" s="30"/>
      <c r="AC37" s="30"/>
      <c r="AD37" s="30"/>
    </row>
    <row r="38" spans="1:30" x14ac:dyDescent="0.25">
      <c r="O38" s="30"/>
      <c r="P38" s="30"/>
      <c r="Q38" s="30"/>
      <c r="R38" s="30"/>
      <c r="S38" s="30"/>
      <c r="T38" s="30"/>
      <c r="U38" s="30"/>
      <c r="V38" s="30"/>
      <c r="W38" s="30"/>
      <c r="X38" s="30"/>
      <c r="Y38" s="30"/>
      <c r="Z38" s="30"/>
      <c r="AA38" s="30"/>
      <c r="AB38" s="30"/>
      <c r="AC38" s="30"/>
      <c r="AD38" s="30"/>
    </row>
    <row r="39" spans="1:30" x14ac:dyDescent="0.25">
      <c r="O39" s="30"/>
      <c r="P39" s="30"/>
      <c r="Q39" s="30"/>
      <c r="R39" s="30"/>
      <c r="S39" s="30"/>
      <c r="T39" s="30"/>
      <c r="U39" s="30"/>
      <c r="V39" s="30"/>
      <c r="W39" s="30"/>
      <c r="X39" s="30"/>
      <c r="Y39" s="30"/>
      <c r="Z39" s="30"/>
      <c r="AA39" s="30"/>
      <c r="AB39" s="30"/>
      <c r="AC39" s="30"/>
      <c r="AD39" s="30"/>
    </row>
    <row r="40" spans="1:30" x14ac:dyDescent="0.25">
      <c r="A40" s="342"/>
      <c r="B40" s="342"/>
      <c r="C40" s="342"/>
      <c r="D40" s="342"/>
      <c r="E40" s="342"/>
      <c r="F40" s="342"/>
      <c r="G40" s="342"/>
      <c r="H40" s="342"/>
      <c r="I40" s="30"/>
      <c r="J40" s="30"/>
      <c r="K40" s="30"/>
      <c r="L40" s="30"/>
      <c r="M40" s="30"/>
      <c r="N40" s="30"/>
      <c r="O40" s="30"/>
      <c r="P40" s="30"/>
      <c r="Q40" s="30"/>
      <c r="R40" s="30"/>
      <c r="S40" s="30"/>
      <c r="T40" s="30"/>
      <c r="U40" s="30"/>
      <c r="V40" s="30"/>
      <c r="W40" s="30"/>
      <c r="X40" s="30"/>
      <c r="Y40" s="30"/>
      <c r="Z40" s="30"/>
      <c r="AA40" s="30"/>
      <c r="AB40" s="30"/>
      <c r="AC40" s="30"/>
      <c r="AD40" s="30"/>
    </row>
    <row r="41" spans="1:30" x14ac:dyDescent="0.25">
      <c r="A41" s="342"/>
      <c r="B41" s="342"/>
      <c r="C41" s="342"/>
      <c r="D41" s="342"/>
      <c r="E41" s="342"/>
      <c r="F41" s="342"/>
      <c r="G41" s="342"/>
      <c r="H41" s="342"/>
      <c r="I41" s="30"/>
      <c r="J41" s="30"/>
      <c r="K41" s="30"/>
      <c r="L41" s="30"/>
      <c r="M41" s="30"/>
      <c r="N41" s="30"/>
      <c r="O41" s="30"/>
      <c r="P41" s="30"/>
      <c r="Q41" s="30"/>
      <c r="R41" s="30"/>
      <c r="S41" s="30"/>
      <c r="T41" s="30"/>
      <c r="U41" s="30"/>
      <c r="V41" s="30"/>
      <c r="W41" s="30"/>
      <c r="X41" s="30"/>
      <c r="Y41" s="30"/>
      <c r="Z41" s="30"/>
      <c r="AA41" s="30"/>
      <c r="AB41" s="30"/>
      <c r="AC41" s="30"/>
      <c r="AD41" s="30"/>
    </row>
    <row r="42" spans="1:30" x14ac:dyDescent="0.25">
      <c r="A42" s="342"/>
      <c r="B42" s="342"/>
      <c r="C42" s="342"/>
      <c r="D42" s="342"/>
      <c r="E42" s="342"/>
      <c r="F42" s="342"/>
      <c r="G42" s="342"/>
      <c r="H42" s="342"/>
      <c r="I42" s="30"/>
      <c r="J42" s="30"/>
      <c r="K42" s="30"/>
      <c r="L42" s="30"/>
      <c r="M42" s="30"/>
      <c r="N42" s="30"/>
      <c r="O42" s="30"/>
      <c r="P42" s="30"/>
      <c r="Q42" s="30"/>
      <c r="R42" s="30"/>
      <c r="S42" s="30"/>
      <c r="T42" s="30"/>
      <c r="U42" s="30"/>
      <c r="V42" s="30"/>
      <c r="W42" s="30"/>
      <c r="X42" s="30"/>
      <c r="Y42" s="30"/>
      <c r="Z42" s="30"/>
      <c r="AA42" s="30"/>
      <c r="AB42" s="30"/>
      <c r="AC42" s="30"/>
      <c r="AD42" s="30"/>
    </row>
    <row r="43" spans="1:30" x14ac:dyDescent="0.25">
      <c r="A43" s="342"/>
      <c r="B43" s="342"/>
      <c r="C43" s="342"/>
      <c r="D43" s="342"/>
      <c r="E43" s="342"/>
      <c r="F43" s="342"/>
      <c r="G43" s="342"/>
      <c r="H43" s="342"/>
      <c r="I43" s="30"/>
      <c r="J43" s="30"/>
      <c r="K43" s="30"/>
      <c r="L43" s="30"/>
      <c r="M43" s="30"/>
      <c r="N43" s="30"/>
      <c r="O43" s="30"/>
      <c r="P43" s="30"/>
      <c r="Q43" s="30"/>
      <c r="R43" s="30"/>
      <c r="S43" s="30"/>
      <c r="T43" s="30"/>
      <c r="U43" s="30"/>
      <c r="V43" s="30"/>
      <c r="W43" s="30"/>
      <c r="X43" s="30"/>
      <c r="Y43" s="30"/>
      <c r="Z43" s="30"/>
      <c r="AA43" s="30"/>
      <c r="AB43" s="30"/>
      <c r="AC43" s="30"/>
      <c r="AD43" s="30"/>
    </row>
    <row r="44" spans="1:30" x14ac:dyDescent="0.25">
      <c r="A44" s="342"/>
      <c r="B44" s="342"/>
      <c r="C44" s="342"/>
      <c r="D44" s="342"/>
      <c r="E44" s="342"/>
      <c r="F44" s="342"/>
      <c r="G44" s="342"/>
      <c r="H44" s="342"/>
      <c r="I44" s="30"/>
      <c r="J44" s="30"/>
      <c r="K44" s="30"/>
      <c r="L44" s="30"/>
      <c r="M44" s="30"/>
      <c r="N44" s="30"/>
      <c r="O44" s="30"/>
      <c r="P44" s="30"/>
      <c r="Q44" s="30"/>
      <c r="R44" s="30"/>
      <c r="S44" s="30"/>
      <c r="T44" s="30"/>
      <c r="U44" s="30"/>
      <c r="V44" s="30"/>
      <c r="W44" s="30"/>
      <c r="X44" s="30"/>
      <c r="Y44" s="30"/>
      <c r="Z44" s="30"/>
      <c r="AA44" s="30"/>
      <c r="AB44" s="30"/>
      <c r="AC44" s="30"/>
      <c r="AD44" s="30"/>
    </row>
    <row r="45" spans="1:30" x14ac:dyDescent="0.25">
      <c r="A45" s="342"/>
      <c r="B45" s="342"/>
      <c r="C45" s="342"/>
      <c r="D45" s="342"/>
      <c r="E45" s="342"/>
      <c r="F45" s="342"/>
      <c r="G45" s="342"/>
      <c r="H45" s="342"/>
      <c r="I45" s="30"/>
      <c r="J45" s="30"/>
      <c r="K45" s="30"/>
      <c r="L45" s="30"/>
      <c r="M45" s="30"/>
      <c r="N45" s="30"/>
      <c r="O45" s="30"/>
      <c r="P45" s="30"/>
      <c r="Q45" s="30"/>
      <c r="R45" s="30"/>
      <c r="S45" s="30"/>
      <c r="T45" s="30"/>
      <c r="U45" s="30"/>
      <c r="V45" s="30"/>
      <c r="W45" s="30"/>
      <c r="X45" s="30"/>
      <c r="Y45" s="30"/>
      <c r="Z45" s="30"/>
      <c r="AA45" s="30"/>
      <c r="AB45" s="30"/>
      <c r="AC45" s="30"/>
      <c r="AD45" s="30"/>
    </row>
    <row r="46" spans="1:30" x14ac:dyDescent="0.25">
      <c r="A46" s="342"/>
      <c r="B46" s="342"/>
      <c r="C46" s="342"/>
      <c r="D46" s="342"/>
      <c r="E46" s="342"/>
      <c r="F46" s="342"/>
      <c r="G46" s="342"/>
      <c r="H46" s="342"/>
      <c r="I46" s="30"/>
      <c r="J46" s="30"/>
      <c r="K46" s="30"/>
      <c r="L46" s="30"/>
      <c r="M46" s="30"/>
      <c r="N46" s="30"/>
      <c r="O46" s="30"/>
      <c r="P46" s="30"/>
      <c r="Q46" s="30"/>
      <c r="R46" s="30"/>
      <c r="S46" s="30"/>
      <c r="T46" s="30"/>
      <c r="U46" s="30"/>
      <c r="V46" s="30"/>
      <c r="W46" s="30"/>
      <c r="X46" s="30"/>
      <c r="Y46" s="30"/>
      <c r="Z46" s="30"/>
      <c r="AA46" s="30"/>
      <c r="AB46" s="30"/>
      <c r="AC46" s="30"/>
      <c r="AD46" s="30"/>
    </row>
    <row r="47" spans="1:30" x14ac:dyDescent="0.25">
      <c r="A47" s="342"/>
      <c r="B47" s="342"/>
      <c r="C47" s="342"/>
      <c r="D47" s="342"/>
      <c r="E47" s="342"/>
      <c r="F47" s="342"/>
      <c r="G47" s="342"/>
      <c r="H47" s="342"/>
      <c r="I47" s="30"/>
      <c r="J47" s="30"/>
      <c r="K47" s="30"/>
      <c r="L47" s="30"/>
      <c r="M47" s="30"/>
      <c r="N47" s="30"/>
      <c r="O47" s="30"/>
      <c r="P47" s="30"/>
      <c r="Q47" s="30"/>
      <c r="R47" s="30"/>
      <c r="S47" s="30"/>
      <c r="T47" s="30"/>
      <c r="U47" s="30"/>
      <c r="V47" s="30"/>
      <c r="W47" s="30"/>
      <c r="X47" s="30"/>
      <c r="Y47" s="30"/>
      <c r="Z47" s="30"/>
      <c r="AA47" s="30"/>
      <c r="AB47" s="30"/>
      <c r="AC47" s="30"/>
      <c r="AD47" s="30"/>
    </row>
    <row r="48" spans="1:30" x14ac:dyDescent="0.25">
      <c r="A48" s="342"/>
      <c r="B48" s="342"/>
      <c r="C48" s="342"/>
      <c r="D48" s="342"/>
      <c r="E48" s="342"/>
      <c r="F48" s="342"/>
      <c r="G48" s="342"/>
      <c r="H48" s="342"/>
      <c r="I48" s="30"/>
      <c r="J48" s="30"/>
      <c r="K48" s="30"/>
      <c r="L48" s="30"/>
      <c r="M48" s="30"/>
      <c r="N48" s="30"/>
      <c r="O48" s="30"/>
      <c r="P48" s="30"/>
      <c r="Q48" s="30"/>
      <c r="R48" s="30"/>
      <c r="S48" s="30"/>
      <c r="T48" s="30"/>
      <c r="U48" s="30"/>
      <c r="V48" s="30"/>
      <c r="W48" s="30"/>
      <c r="X48" s="30"/>
      <c r="Y48" s="30"/>
      <c r="Z48" s="30"/>
      <c r="AA48" s="30"/>
      <c r="AB48" s="30"/>
      <c r="AC48" s="30"/>
      <c r="AD48" s="30"/>
    </row>
    <row r="49" spans="1:30" x14ac:dyDescent="0.25">
      <c r="A49" s="342"/>
      <c r="B49" s="342"/>
      <c r="C49" s="342"/>
      <c r="D49" s="342"/>
      <c r="E49" s="342"/>
      <c r="F49" s="342"/>
      <c r="G49" s="342"/>
      <c r="H49" s="342"/>
      <c r="I49" s="30"/>
      <c r="J49" s="30"/>
      <c r="K49" s="30"/>
      <c r="L49" s="30"/>
      <c r="M49" s="30"/>
      <c r="N49" s="30"/>
      <c r="O49" s="30"/>
      <c r="P49" s="30"/>
      <c r="Q49" s="30"/>
      <c r="R49" s="30"/>
      <c r="S49" s="30"/>
      <c r="T49" s="30"/>
      <c r="U49" s="30"/>
      <c r="V49" s="30"/>
      <c r="W49" s="30"/>
      <c r="X49" s="30"/>
      <c r="Y49" s="30"/>
      <c r="Z49" s="30"/>
      <c r="AA49" s="30"/>
      <c r="AB49" s="30"/>
      <c r="AC49" s="30"/>
      <c r="AD49" s="30"/>
    </row>
    <row r="50" spans="1:30" x14ac:dyDescent="0.25">
      <c r="A50" s="342"/>
      <c r="B50" s="342"/>
      <c r="C50" s="342"/>
      <c r="D50" s="342"/>
      <c r="E50" s="342"/>
      <c r="F50" s="342"/>
      <c r="G50" s="342"/>
      <c r="H50" s="342"/>
      <c r="I50" s="30"/>
      <c r="J50" s="30"/>
      <c r="K50" s="30"/>
      <c r="L50" s="30"/>
      <c r="M50" s="30"/>
      <c r="N50" s="30"/>
      <c r="O50" s="30"/>
      <c r="P50" s="30"/>
      <c r="Q50" s="30"/>
      <c r="R50" s="30"/>
      <c r="S50" s="30"/>
      <c r="T50" s="30"/>
      <c r="U50" s="30"/>
      <c r="V50" s="30"/>
      <c r="W50" s="30"/>
      <c r="X50" s="30"/>
      <c r="Y50" s="30"/>
      <c r="Z50" s="30"/>
      <c r="AA50" s="30"/>
      <c r="AB50" s="30"/>
      <c r="AC50" s="30"/>
      <c r="AD50" s="30"/>
    </row>
    <row r="51" spans="1:30" x14ac:dyDescent="0.25">
      <c r="A51" s="342"/>
      <c r="B51" s="342"/>
      <c r="C51" s="342"/>
      <c r="D51" s="342"/>
      <c r="E51" s="342"/>
      <c r="F51" s="342"/>
      <c r="G51" s="342"/>
      <c r="H51" s="342"/>
      <c r="I51" s="30"/>
      <c r="J51" s="30"/>
      <c r="K51" s="30"/>
      <c r="L51" s="30"/>
      <c r="M51" s="30"/>
      <c r="N51" s="30"/>
      <c r="O51" s="30"/>
      <c r="P51" s="30"/>
      <c r="Q51" s="30"/>
      <c r="R51" s="30"/>
      <c r="S51" s="30"/>
      <c r="T51" s="30"/>
      <c r="U51" s="30"/>
      <c r="V51" s="30"/>
      <c r="W51" s="30"/>
      <c r="X51" s="30"/>
      <c r="Y51" s="30"/>
      <c r="Z51" s="30"/>
      <c r="AA51" s="30"/>
      <c r="AB51" s="30"/>
      <c r="AC51" s="30"/>
      <c r="AD51" s="30"/>
    </row>
    <row r="52" spans="1:30" x14ac:dyDescent="0.25">
      <c r="A52" s="342"/>
      <c r="B52" s="342"/>
      <c r="C52" s="342"/>
      <c r="D52" s="342"/>
      <c r="E52" s="342"/>
      <c r="F52" s="342"/>
      <c r="G52" s="342"/>
      <c r="H52" s="342"/>
      <c r="I52" s="30"/>
      <c r="J52" s="30"/>
      <c r="K52" s="30"/>
      <c r="L52" s="30"/>
      <c r="M52" s="30"/>
      <c r="N52" s="30"/>
      <c r="O52" s="30"/>
      <c r="P52" s="30"/>
      <c r="Q52" s="30"/>
      <c r="R52" s="30"/>
      <c r="S52" s="30"/>
      <c r="T52" s="30"/>
      <c r="U52" s="30"/>
      <c r="V52" s="30"/>
      <c r="W52" s="30"/>
      <c r="X52" s="30"/>
      <c r="Y52" s="30"/>
      <c r="Z52" s="30"/>
      <c r="AA52" s="30"/>
      <c r="AB52" s="30"/>
      <c r="AC52" s="30"/>
      <c r="AD52" s="30"/>
    </row>
    <row r="53" spans="1:30" x14ac:dyDescent="0.25">
      <c r="A53" s="342"/>
      <c r="B53" s="342"/>
      <c r="C53" s="342"/>
      <c r="D53" s="342"/>
      <c r="E53" s="342"/>
      <c r="F53" s="342"/>
      <c r="G53" s="342"/>
      <c r="H53" s="342"/>
      <c r="I53" s="30"/>
      <c r="J53" s="30"/>
      <c r="K53" s="30"/>
      <c r="L53" s="30"/>
      <c r="M53" s="30"/>
      <c r="N53" s="30"/>
      <c r="O53" s="30"/>
      <c r="P53" s="30"/>
      <c r="Q53" s="30"/>
      <c r="R53" s="30"/>
      <c r="S53" s="30"/>
      <c r="T53" s="30"/>
      <c r="U53" s="30"/>
      <c r="V53" s="30"/>
      <c r="W53" s="30"/>
      <c r="X53" s="30"/>
      <c r="Y53" s="30"/>
      <c r="Z53" s="30"/>
      <c r="AA53" s="30"/>
      <c r="AB53" s="30"/>
      <c r="AC53" s="30"/>
      <c r="AD53" s="30"/>
    </row>
    <row r="54" spans="1:30" x14ac:dyDescent="0.25">
      <c r="A54" s="342"/>
      <c r="B54" s="342"/>
      <c r="C54" s="342"/>
      <c r="D54" s="342"/>
      <c r="E54" s="342"/>
      <c r="F54" s="342"/>
      <c r="G54" s="342"/>
      <c r="H54" s="342"/>
      <c r="I54" s="30"/>
      <c r="J54" s="30"/>
      <c r="K54" s="30"/>
      <c r="L54" s="30"/>
      <c r="M54" s="30"/>
      <c r="N54" s="30"/>
      <c r="O54" s="30"/>
      <c r="P54" s="30"/>
      <c r="Q54" s="30"/>
      <c r="R54" s="30"/>
      <c r="S54" s="30"/>
      <c r="T54" s="30"/>
      <c r="U54" s="30"/>
      <c r="V54" s="30"/>
      <c r="W54" s="30"/>
      <c r="X54" s="30"/>
      <c r="Y54" s="30"/>
      <c r="Z54" s="30"/>
      <c r="AA54" s="30"/>
      <c r="AB54" s="30"/>
      <c r="AC54" s="30"/>
      <c r="AD54" s="30"/>
    </row>
    <row r="55" spans="1:30" x14ac:dyDescent="0.25">
      <c r="A55" s="342"/>
      <c r="B55" s="342"/>
      <c r="C55" s="342"/>
      <c r="D55" s="342"/>
      <c r="E55" s="342"/>
      <c r="F55" s="342"/>
      <c r="G55" s="342"/>
      <c r="H55" s="342"/>
      <c r="I55" s="30"/>
      <c r="J55" s="30"/>
      <c r="K55" s="30"/>
      <c r="L55" s="30"/>
      <c r="M55" s="30"/>
      <c r="N55" s="30"/>
      <c r="O55" s="30"/>
      <c r="P55" s="30"/>
      <c r="Q55" s="30"/>
      <c r="R55" s="30"/>
      <c r="S55" s="30"/>
      <c r="T55" s="30"/>
      <c r="U55" s="30"/>
      <c r="V55" s="30"/>
      <c r="W55" s="30"/>
      <c r="X55" s="30"/>
      <c r="Y55" s="30"/>
      <c r="Z55" s="30"/>
      <c r="AA55" s="30"/>
      <c r="AB55" s="30"/>
      <c r="AC55" s="30"/>
      <c r="AD55" s="30"/>
    </row>
    <row r="56" spans="1:30" x14ac:dyDescent="0.25">
      <c r="A56" s="342"/>
      <c r="B56" s="342"/>
      <c r="C56" s="342"/>
      <c r="D56" s="342"/>
      <c r="E56" s="342"/>
      <c r="F56" s="342"/>
      <c r="G56" s="342"/>
      <c r="H56" s="342"/>
      <c r="I56" s="30"/>
      <c r="J56" s="30"/>
      <c r="K56" s="30"/>
      <c r="L56" s="30"/>
      <c r="M56" s="30"/>
      <c r="N56" s="30"/>
      <c r="O56" s="30"/>
      <c r="P56" s="30"/>
      <c r="Q56" s="30"/>
      <c r="R56" s="30"/>
      <c r="S56" s="30"/>
      <c r="T56" s="30"/>
      <c r="U56" s="30"/>
      <c r="V56" s="30"/>
      <c r="W56" s="30"/>
      <c r="X56" s="30"/>
      <c r="Y56" s="30"/>
      <c r="Z56" s="30"/>
      <c r="AA56" s="30"/>
      <c r="AB56" s="30"/>
      <c r="AC56" s="30"/>
      <c r="AD56" s="30"/>
    </row>
    <row r="57" spans="1:30" x14ac:dyDescent="0.25">
      <c r="A57" s="342"/>
      <c r="B57" s="342"/>
      <c r="C57" s="342"/>
      <c r="D57" s="342"/>
      <c r="E57" s="342"/>
      <c r="F57" s="342"/>
      <c r="G57" s="342"/>
      <c r="H57" s="342"/>
      <c r="I57" s="30"/>
      <c r="J57" s="30"/>
      <c r="K57" s="30"/>
      <c r="L57" s="30"/>
      <c r="M57" s="30"/>
      <c r="N57" s="30"/>
      <c r="O57" s="30"/>
      <c r="P57" s="30"/>
      <c r="Q57" s="30"/>
      <c r="R57" s="30"/>
      <c r="S57" s="30"/>
      <c r="T57" s="30"/>
      <c r="U57" s="30"/>
      <c r="V57" s="30"/>
      <c r="W57" s="30"/>
      <c r="X57" s="30"/>
      <c r="Y57" s="30"/>
      <c r="Z57" s="30"/>
      <c r="AA57" s="30"/>
      <c r="AB57" s="30"/>
      <c r="AC57" s="30"/>
      <c r="AD57" s="30"/>
    </row>
    <row r="58" spans="1:30" x14ac:dyDescent="0.25">
      <c r="A58" s="342"/>
      <c r="B58" s="342"/>
      <c r="C58" s="342"/>
      <c r="D58" s="342"/>
      <c r="E58" s="342"/>
      <c r="F58" s="342"/>
      <c r="G58" s="342"/>
      <c r="H58" s="342"/>
      <c r="I58" s="30"/>
      <c r="J58" s="30"/>
      <c r="K58" s="30"/>
      <c r="L58" s="30"/>
      <c r="M58" s="30"/>
      <c r="N58" s="30"/>
      <c r="O58" s="30"/>
      <c r="P58" s="30"/>
      <c r="Q58" s="30"/>
      <c r="R58" s="30"/>
      <c r="S58" s="30"/>
      <c r="T58" s="30"/>
      <c r="U58" s="30"/>
      <c r="V58" s="30"/>
      <c r="W58" s="30"/>
      <c r="X58" s="30"/>
      <c r="Y58" s="30"/>
      <c r="Z58" s="30"/>
      <c r="AA58" s="30"/>
      <c r="AB58" s="30"/>
      <c r="AC58" s="30"/>
      <c r="AD58" s="30"/>
    </row>
    <row r="59" spans="1:30" x14ac:dyDescent="0.25">
      <c r="A59" s="342"/>
      <c r="B59" s="342"/>
      <c r="C59" s="342"/>
      <c r="D59" s="342"/>
      <c r="E59" s="342"/>
      <c r="F59" s="342"/>
      <c r="G59" s="342"/>
      <c r="H59" s="342"/>
      <c r="I59" s="30"/>
      <c r="J59" s="30"/>
      <c r="K59" s="30"/>
      <c r="L59" s="30"/>
      <c r="M59" s="30"/>
      <c r="N59" s="30"/>
      <c r="O59" s="30"/>
      <c r="P59" s="30"/>
      <c r="Q59" s="30"/>
      <c r="R59" s="30"/>
      <c r="S59" s="30"/>
      <c r="T59" s="30"/>
      <c r="U59" s="30"/>
      <c r="V59" s="30"/>
      <c r="W59" s="30"/>
      <c r="X59" s="30"/>
      <c r="Y59" s="30"/>
      <c r="Z59" s="30"/>
      <c r="AA59" s="30"/>
      <c r="AB59" s="30"/>
      <c r="AC59" s="30"/>
      <c r="AD59" s="30"/>
    </row>
    <row r="60" spans="1:30" x14ac:dyDescent="0.25">
      <c r="A60" s="342"/>
      <c r="B60" s="342"/>
      <c r="C60" s="342"/>
      <c r="D60" s="342"/>
      <c r="E60" s="342"/>
      <c r="F60" s="342"/>
      <c r="G60" s="342"/>
      <c r="H60" s="342"/>
      <c r="I60" s="30"/>
      <c r="J60" s="30"/>
      <c r="K60" s="30"/>
      <c r="L60" s="30"/>
      <c r="M60" s="30"/>
      <c r="N60" s="30"/>
      <c r="O60" s="30"/>
      <c r="P60" s="30"/>
      <c r="Q60" s="30"/>
      <c r="R60" s="30"/>
      <c r="S60" s="30"/>
      <c r="T60" s="30"/>
      <c r="U60" s="30"/>
      <c r="V60" s="30"/>
      <c r="W60" s="30"/>
      <c r="X60" s="30"/>
      <c r="Y60" s="30"/>
      <c r="Z60" s="30"/>
      <c r="AA60" s="30"/>
      <c r="AB60" s="30"/>
      <c r="AC60" s="30"/>
      <c r="AD60" s="30"/>
    </row>
    <row r="61" spans="1:30" x14ac:dyDescent="0.25">
      <c r="A61" s="342"/>
      <c r="B61" s="342"/>
      <c r="C61" s="342"/>
      <c r="D61" s="342"/>
      <c r="E61" s="342"/>
      <c r="F61" s="342"/>
      <c r="G61" s="342"/>
      <c r="H61" s="342"/>
      <c r="I61" s="30"/>
      <c r="J61" s="30"/>
      <c r="K61" s="30"/>
      <c r="L61" s="30"/>
      <c r="M61" s="30"/>
      <c r="N61" s="30"/>
      <c r="O61" s="30"/>
      <c r="P61" s="30"/>
      <c r="Q61" s="30"/>
      <c r="R61" s="30"/>
      <c r="S61" s="30"/>
      <c r="T61" s="30"/>
      <c r="U61" s="30"/>
      <c r="V61" s="30"/>
      <c r="W61" s="30"/>
      <c r="X61" s="30"/>
      <c r="Y61" s="30"/>
      <c r="Z61" s="30"/>
      <c r="AA61" s="30"/>
      <c r="AB61" s="30"/>
      <c r="AC61" s="30"/>
      <c r="AD61" s="30"/>
    </row>
    <row r="62" spans="1:30" x14ac:dyDescent="0.25">
      <c r="A62" s="342"/>
      <c r="B62" s="342"/>
      <c r="C62" s="342"/>
      <c r="D62" s="342"/>
      <c r="E62" s="342"/>
      <c r="F62" s="342"/>
      <c r="G62" s="342"/>
      <c r="H62" s="342"/>
      <c r="I62" s="30"/>
      <c r="J62" s="30"/>
      <c r="K62" s="30"/>
      <c r="L62" s="30"/>
      <c r="M62" s="30"/>
      <c r="N62" s="30"/>
      <c r="O62" s="30"/>
      <c r="P62" s="30"/>
      <c r="Q62" s="30"/>
      <c r="R62" s="30"/>
      <c r="S62" s="30"/>
      <c r="T62" s="30"/>
      <c r="U62" s="30"/>
      <c r="V62" s="30"/>
      <c r="W62" s="30"/>
      <c r="X62" s="30"/>
      <c r="Y62" s="30"/>
      <c r="Z62" s="30"/>
      <c r="AA62" s="30"/>
      <c r="AB62" s="30"/>
      <c r="AC62" s="30"/>
      <c r="AD62" s="30"/>
    </row>
    <row r="63" spans="1:30" x14ac:dyDescent="0.25">
      <c r="A63" s="342"/>
      <c r="B63" s="342"/>
      <c r="C63" s="342"/>
      <c r="D63" s="342"/>
      <c r="E63" s="342"/>
      <c r="F63" s="342"/>
      <c r="G63" s="342"/>
      <c r="H63" s="342"/>
      <c r="I63" s="30"/>
      <c r="J63" s="30"/>
      <c r="K63" s="30"/>
      <c r="L63" s="30"/>
      <c r="M63" s="30"/>
      <c r="N63" s="30"/>
      <c r="O63" s="30"/>
      <c r="P63" s="30"/>
      <c r="Q63" s="30"/>
      <c r="R63" s="30"/>
      <c r="S63" s="30"/>
      <c r="T63" s="30"/>
      <c r="U63" s="30"/>
      <c r="V63" s="30"/>
      <c r="W63" s="30"/>
      <c r="X63" s="30"/>
      <c r="Y63" s="30"/>
      <c r="Z63" s="30"/>
      <c r="AA63" s="30"/>
      <c r="AB63" s="30"/>
      <c r="AC63" s="30"/>
      <c r="AD63" s="30"/>
    </row>
    <row r="64" spans="1:30" x14ac:dyDescent="0.25">
      <c r="A64" s="342"/>
      <c r="B64" s="342"/>
      <c r="C64" s="342"/>
      <c r="D64" s="342"/>
      <c r="E64" s="342"/>
      <c r="F64" s="342"/>
      <c r="G64" s="342"/>
      <c r="H64" s="342"/>
      <c r="I64" s="30"/>
      <c r="J64" s="30"/>
      <c r="K64" s="30"/>
      <c r="L64" s="30"/>
      <c r="M64" s="30"/>
      <c r="N64" s="30"/>
      <c r="O64" s="30"/>
      <c r="P64" s="30"/>
      <c r="Q64" s="30"/>
      <c r="R64" s="30"/>
      <c r="S64" s="30"/>
      <c r="T64" s="30"/>
      <c r="U64" s="30"/>
      <c r="V64" s="30"/>
      <c r="W64" s="30"/>
      <c r="X64" s="30"/>
      <c r="Y64" s="30"/>
      <c r="Z64" s="30"/>
      <c r="AA64" s="30"/>
      <c r="AB64" s="30"/>
      <c r="AC64" s="30"/>
      <c r="AD64" s="30"/>
    </row>
    <row r="65" spans="1:30" x14ac:dyDescent="0.25">
      <c r="A65" s="342"/>
      <c r="B65" s="342"/>
      <c r="C65" s="342"/>
      <c r="D65" s="342"/>
      <c r="E65" s="342"/>
      <c r="F65" s="342"/>
      <c r="G65" s="342"/>
      <c r="H65" s="342"/>
      <c r="I65" s="30"/>
      <c r="J65" s="30"/>
      <c r="K65" s="30"/>
      <c r="L65" s="30"/>
      <c r="M65" s="30"/>
      <c r="N65" s="30"/>
      <c r="O65" s="30"/>
      <c r="P65" s="30"/>
      <c r="Q65" s="30"/>
      <c r="R65" s="30"/>
      <c r="S65" s="30"/>
      <c r="T65" s="30"/>
      <c r="U65" s="30"/>
      <c r="V65" s="30"/>
      <c r="W65" s="30"/>
      <c r="X65" s="30"/>
      <c r="Y65" s="30"/>
      <c r="Z65" s="30"/>
      <c r="AA65" s="30"/>
      <c r="AB65" s="30"/>
      <c r="AC65" s="30"/>
      <c r="AD65" s="30"/>
    </row>
    <row r="66" spans="1:30" x14ac:dyDescent="0.25">
      <c r="A66" s="342"/>
      <c r="B66" s="342"/>
      <c r="C66" s="342"/>
      <c r="D66" s="342"/>
      <c r="E66" s="342"/>
      <c r="F66" s="342"/>
      <c r="G66" s="342"/>
      <c r="H66" s="342"/>
      <c r="I66" s="30"/>
      <c r="J66" s="30"/>
      <c r="K66" s="30"/>
      <c r="L66" s="30"/>
      <c r="M66" s="30"/>
      <c r="N66" s="30"/>
      <c r="O66" s="30"/>
      <c r="P66" s="30"/>
      <c r="Q66" s="30"/>
      <c r="R66" s="30"/>
      <c r="S66" s="30"/>
      <c r="T66" s="30"/>
      <c r="U66" s="30"/>
      <c r="V66" s="30"/>
      <c r="W66" s="30"/>
      <c r="X66" s="30"/>
      <c r="Y66" s="30"/>
      <c r="Z66" s="30"/>
      <c r="AA66" s="30"/>
      <c r="AB66" s="30"/>
      <c r="AC66" s="30"/>
      <c r="AD66" s="30"/>
    </row>
    <row r="67" spans="1:30" x14ac:dyDescent="0.25">
      <c r="A67" s="342"/>
      <c r="B67" s="342"/>
      <c r="C67" s="342"/>
      <c r="D67" s="342"/>
      <c r="E67" s="342"/>
      <c r="F67" s="342"/>
      <c r="G67" s="342"/>
      <c r="H67" s="342"/>
      <c r="I67" s="30"/>
      <c r="J67" s="30"/>
      <c r="K67" s="30"/>
      <c r="L67" s="30"/>
      <c r="M67" s="30"/>
      <c r="N67" s="30"/>
      <c r="O67" s="30"/>
      <c r="P67" s="30"/>
      <c r="Q67" s="30"/>
      <c r="R67" s="30"/>
      <c r="S67" s="30"/>
      <c r="T67" s="30"/>
      <c r="U67" s="30"/>
      <c r="V67" s="30"/>
      <c r="W67" s="30"/>
      <c r="X67" s="30"/>
      <c r="Y67" s="30"/>
      <c r="Z67" s="30"/>
      <c r="AA67" s="30"/>
      <c r="AB67" s="30"/>
      <c r="AC67" s="30"/>
      <c r="AD67" s="30"/>
    </row>
    <row r="68" spans="1:30" x14ac:dyDescent="0.25">
      <c r="A68" s="342"/>
      <c r="B68" s="342"/>
      <c r="C68" s="342"/>
      <c r="D68" s="342"/>
      <c r="E68" s="342"/>
      <c r="F68" s="342"/>
      <c r="G68" s="342"/>
      <c r="H68" s="342"/>
      <c r="I68" s="30"/>
      <c r="J68" s="30"/>
      <c r="K68" s="30"/>
      <c r="L68" s="30"/>
      <c r="M68" s="30"/>
      <c r="N68" s="30"/>
      <c r="O68" s="30"/>
      <c r="P68" s="30"/>
      <c r="Q68" s="30"/>
      <c r="R68" s="30"/>
      <c r="S68" s="30"/>
      <c r="T68" s="30"/>
      <c r="U68" s="30"/>
      <c r="V68" s="30"/>
      <c r="W68" s="30"/>
      <c r="X68" s="30"/>
      <c r="Y68" s="30"/>
      <c r="Z68" s="30"/>
      <c r="AA68" s="30"/>
      <c r="AB68" s="30"/>
      <c r="AC68" s="30"/>
      <c r="AD68" s="30"/>
    </row>
    <row r="69" spans="1:30" x14ac:dyDescent="0.25">
      <c r="A69" s="342"/>
      <c r="B69" s="342"/>
      <c r="C69" s="342"/>
      <c r="D69" s="342"/>
      <c r="E69" s="342"/>
      <c r="F69" s="342"/>
      <c r="G69" s="342"/>
      <c r="H69" s="342"/>
      <c r="I69" s="30"/>
      <c r="J69" s="30"/>
      <c r="K69" s="30"/>
      <c r="L69" s="30"/>
      <c r="M69" s="30"/>
      <c r="N69" s="30"/>
      <c r="O69" s="30"/>
      <c r="P69" s="30"/>
      <c r="Q69" s="30"/>
      <c r="R69" s="30"/>
      <c r="S69" s="30"/>
      <c r="T69" s="30"/>
      <c r="U69" s="30"/>
      <c r="V69" s="30"/>
      <c r="W69" s="30"/>
      <c r="X69" s="30"/>
      <c r="Y69" s="30"/>
      <c r="Z69" s="30"/>
      <c r="AA69" s="30"/>
      <c r="AB69" s="30"/>
      <c r="AC69" s="30"/>
      <c r="AD69" s="30"/>
    </row>
    <row r="70" spans="1:30" x14ac:dyDescent="0.25">
      <c r="A70" s="342"/>
      <c r="B70" s="342"/>
      <c r="C70" s="342"/>
      <c r="D70" s="342"/>
      <c r="E70" s="342"/>
      <c r="F70" s="342"/>
      <c r="G70" s="342"/>
      <c r="H70" s="342"/>
      <c r="I70" s="30"/>
      <c r="J70" s="30"/>
      <c r="K70" s="30"/>
      <c r="L70" s="30"/>
      <c r="M70" s="30"/>
      <c r="N70" s="30"/>
      <c r="O70" s="30"/>
      <c r="P70" s="30"/>
      <c r="Q70" s="30"/>
      <c r="R70" s="30"/>
      <c r="S70" s="30"/>
      <c r="T70" s="30"/>
      <c r="U70" s="30"/>
      <c r="V70" s="30"/>
      <c r="W70" s="30"/>
      <c r="X70" s="30"/>
      <c r="Y70" s="30"/>
      <c r="Z70" s="30"/>
      <c r="AA70" s="30"/>
      <c r="AB70" s="30"/>
      <c r="AC70" s="30"/>
      <c r="AD70" s="30"/>
    </row>
    <row r="71" spans="1:30" x14ac:dyDescent="0.25">
      <c r="A71" s="342"/>
      <c r="B71" s="342"/>
      <c r="C71" s="342"/>
      <c r="D71" s="342"/>
      <c r="E71" s="342"/>
      <c r="F71" s="342"/>
      <c r="G71" s="342"/>
      <c r="H71" s="342"/>
      <c r="I71" s="30"/>
      <c r="J71" s="30"/>
      <c r="K71" s="30"/>
      <c r="L71" s="30"/>
      <c r="M71" s="30"/>
      <c r="N71" s="30"/>
      <c r="O71" s="30"/>
      <c r="P71" s="30"/>
      <c r="Q71" s="30"/>
      <c r="R71" s="30"/>
      <c r="S71" s="30"/>
      <c r="T71" s="30"/>
      <c r="U71" s="30"/>
      <c r="V71" s="30"/>
      <c r="W71" s="30"/>
      <c r="X71" s="30"/>
      <c r="Y71" s="30"/>
      <c r="Z71" s="30"/>
      <c r="AA71" s="30"/>
      <c r="AB71" s="30"/>
      <c r="AC71" s="30"/>
      <c r="AD71" s="30"/>
    </row>
    <row r="72" spans="1:30" x14ac:dyDescent="0.25">
      <c r="A72" s="342"/>
      <c r="B72" s="342"/>
      <c r="C72" s="342"/>
      <c r="D72" s="342"/>
      <c r="E72" s="342"/>
      <c r="F72" s="342"/>
      <c r="G72" s="342"/>
      <c r="H72" s="342"/>
      <c r="I72" s="30"/>
      <c r="J72" s="30"/>
      <c r="K72" s="30"/>
      <c r="L72" s="30"/>
      <c r="M72" s="30"/>
      <c r="N72" s="30"/>
      <c r="O72" s="30"/>
      <c r="P72" s="30"/>
      <c r="Q72" s="30"/>
      <c r="R72" s="30"/>
      <c r="S72" s="30"/>
      <c r="T72" s="30"/>
      <c r="U72" s="30"/>
      <c r="V72" s="30"/>
      <c r="W72" s="30"/>
      <c r="X72" s="30"/>
      <c r="Y72" s="30"/>
      <c r="Z72" s="30"/>
      <c r="AA72" s="30"/>
      <c r="AB72" s="30"/>
      <c r="AC72" s="30"/>
      <c r="AD72" s="30"/>
    </row>
    <row r="73" spans="1:30" x14ac:dyDescent="0.25">
      <c r="A73" s="342"/>
      <c r="B73" s="342"/>
      <c r="C73" s="342"/>
      <c r="D73" s="342"/>
      <c r="E73" s="342"/>
      <c r="F73" s="342"/>
      <c r="G73" s="342"/>
      <c r="H73" s="342"/>
      <c r="I73" s="30"/>
      <c r="J73" s="30"/>
      <c r="K73" s="30"/>
      <c r="L73" s="30"/>
      <c r="M73" s="30"/>
      <c r="N73" s="30"/>
      <c r="O73" s="30"/>
      <c r="P73" s="30"/>
      <c r="Q73" s="30"/>
      <c r="R73" s="30"/>
      <c r="S73" s="30"/>
      <c r="T73" s="30"/>
      <c r="U73" s="30"/>
      <c r="V73" s="30"/>
      <c r="W73" s="30"/>
      <c r="X73" s="30"/>
      <c r="Y73" s="30"/>
      <c r="Z73" s="30"/>
      <c r="AA73" s="30"/>
      <c r="AB73" s="30"/>
      <c r="AC73" s="30"/>
      <c r="AD73" s="30"/>
    </row>
    <row r="74" spans="1:30" x14ac:dyDescent="0.25">
      <c r="A74" s="342"/>
      <c r="B74" s="342"/>
      <c r="C74" s="342"/>
      <c r="D74" s="342"/>
      <c r="E74" s="342"/>
      <c r="F74" s="342"/>
      <c r="G74" s="342"/>
      <c r="H74" s="342"/>
      <c r="I74" s="30"/>
      <c r="J74" s="30"/>
      <c r="K74" s="30"/>
      <c r="L74" s="30"/>
      <c r="M74" s="30"/>
      <c r="N74" s="30"/>
      <c r="O74" s="30"/>
      <c r="P74" s="30"/>
      <c r="Q74" s="30"/>
      <c r="R74" s="30"/>
      <c r="S74" s="30"/>
      <c r="T74" s="30"/>
      <c r="U74" s="30"/>
      <c r="V74" s="30"/>
      <c r="W74" s="30"/>
      <c r="X74" s="30"/>
      <c r="Y74" s="30"/>
      <c r="Z74" s="30"/>
      <c r="AA74" s="30"/>
      <c r="AB74" s="30"/>
      <c r="AC74" s="30"/>
      <c r="AD74" s="30"/>
    </row>
    <row r="75" spans="1:30" x14ac:dyDescent="0.25">
      <c r="A75" s="342"/>
      <c r="B75" s="342"/>
      <c r="C75" s="342"/>
      <c r="D75" s="342"/>
      <c r="E75" s="342"/>
      <c r="F75" s="342"/>
      <c r="G75" s="342"/>
      <c r="H75" s="342"/>
      <c r="I75" s="30"/>
      <c r="J75" s="30"/>
      <c r="K75" s="30"/>
      <c r="L75" s="30"/>
      <c r="M75" s="30"/>
      <c r="N75" s="30"/>
      <c r="O75" s="30"/>
      <c r="P75" s="30"/>
      <c r="Q75" s="30"/>
      <c r="R75" s="30"/>
      <c r="S75" s="30"/>
      <c r="T75" s="30"/>
      <c r="U75" s="30"/>
      <c r="V75" s="30"/>
      <c r="W75" s="30"/>
      <c r="X75" s="30"/>
      <c r="Y75" s="30"/>
      <c r="Z75" s="30"/>
      <c r="AA75" s="30"/>
      <c r="AB75" s="30"/>
      <c r="AC75" s="30"/>
      <c r="AD75" s="30"/>
    </row>
    <row r="76" spans="1:30" x14ac:dyDescent="0.25">
      <c r="A76" s="342"/>
      <c r="B76" s="342"/>
      <c r="C76" s="342"/>
      <c r="D76" s="342"/>
      <c r="E76" s="342"/>
      <c r="F76" s="342"/>
      <c r="G76" s="342"/>
      <c r="H76" s="342"/>
      <c r="I76" s="30"/>
      <c r="J76" s="30"/>
      <c r="K76" s="30"/>
      <c r="L76" s="30"/>
      <c r="M76" s="30"/>
      <c r="N76" s="30"/>
      <c r="O76" s="30"/>
      <c r="P76" s="30"/>
      <c r="Q76" s="30"/>
      <c r="R76" s="30"/>
      <c r="S76" s="30"/>
      <c r="T76" s="30"/>
      <c r="U76" s="30"/>
      <c r="V76" s="30"/>
      <c r="W76" s="30"/>
      <c r="X76" s="30"/>
      <c r="Y76" s="30"/>
      <c r="Z76" s="30"/>
      <c r="AA76" s="30"/>
      <c r="AB76" s="30"/>
      <c r="AC76" s="30"/>
      <c r="AD76" s="30"/>
    </row>
    <row r="77" spans="1:30" x14ac:dyDescent="0.25">
      <c r="A77" s="342"/>
      <c r="B77" s="342"/>
      <c r="C77" s="342"/>
      <c r="D77" s="342"/>
      <c r="E77" s="342"/>
      <c r="F77" s="342"/>
      <c r="G77" s="342"/>
      <c r="H77" s="342"/>
      <c r="I77" s="30"/>
      <c r="J77" s="30"/>
      <c r="K77" s="30"/>
      <c r="L77" s="30"/>
      <c r="M77" s="30"/>
      <c r="N77" s="30"/>
      <c r="O77" s="30"/>
      <c r="P77" s="30"/>
      <c r="Q77" s="30"/>
      <c r="R77" s="30"/>
      <c r="S77" s="30"/>
      <c r="T77" s="30"/>
      <c r="U77" s="30"/>
      <c r="V77" s="30"/>
      <c r="W77" s="30"/>
      <c r="X77" s="30"/>
      <c r="Y77" s="30"/>
      <c r="Z77" s="30"/>
      <c r="AA77" s="30"/>
      <c r="AB77" s="30"/>
      <c r="AC77" s="30"/>
      <c r="AD77" s="30"/>
    </row>
    <row r="78" spans="1:30" x14ac:dyDescent="0.25">
      <c r="A78" s="342"/>
      <c r="B78" s="342"/>
      <c r="C78" s="342"/>
      <c r="D78" s="342"/>
      <c r="E78" s="342"/>
      <c r="F78" s="342"/>
      <c r="G78" s="342"/>
      <c r="H78" s="342"/>
      <c r="I78" s="30"/>
      <c r="J78" s="30"/>
      <c r="K78" s="30"/>
      <c r="L78" s="30"/>
      <c r="M78" s="30"/>
      <c r="N78" s="30"/>
      <c r="O78" s="30"/>
      <c r="P78" s="30"/>
      <c r="Q78" s="30"/>
      <c r="R78" s="30"/>
      <c r="S78" s="30"/>
      <c r="T78" s="30"/>
      <c r="U78" s="30"/>
      <c r="V78" s="30"/>
      <c r="W78" s="30"/>
      <c r="X78" s="30"/>
      <c r="Y78" s="30"/>
      <c r="Z78" s="30"/>
      <c r="AA78" s="30"/>
      <c r="AB78" s="30"/>
      <c r="AC78" s="30"/>
      <c r="AD78" s="30"/>
    </row>
    <row r="79" spans="1:30" x14ac:dyDescent="0.25">
      <c r="A79" s="342"/>
      <c r="B79" s="342"/>
      <c r="C79" s="342"/>
      <c r="D79" s="342"/>
      <c r="E79" s="342"/>
      <c r="F79" s="342"/>
      <c r="G79" s="342"/>
      <c r="H79" s="342"/>
      <c r="I79" s="30"/>
      <c r="J79" s="30"/>
      <c r="K79" s="30"/>
      <c r="L79" s="30"/>
      <c r="M79" s="30"/>
      <c r="N79" s="30"/>
      <c r="O79" s="30"/>
      <c r="P79" s="30"/>
      <c r="Q79" s="30"/>
      <c r="R79" s="30"/>
      <c r="S79" s="30"/>
      <c r="T79" s="30"/>
      <c r="U79" s="30"/>
      <c r="V79" s="30"/>
      <c r="W79" s="30"/>
      <c r="X79" s="30"/>
      <c r="Y79" s="30"/>
      <c r="Z79" s="30"/>
      <c r="AA79" s="30"/>
      <c r="AB79" s="30"/>
      <c r="AC79" s="30"/>
      <c r="AD79" s="30"/>
    </row>
    <row r="80" spans="1:30" x14ac:dyDescent="0.25">
      <c r="A80" s="342"/>
      <c r="B80" s="342"/>
      <c r="C80" s="342"/>
      <c r="D80" s="342"/>
      <c r="E80" s="342"/>
      <c r="F80" s="342"/>
      <c r="G80" s="342"/>
      <c r="H80" s="342"/>
      <c r="I80" s="30"/>
      <c r="J80" s="30"/>
      <c r="K80" s="30"/>
      <c r="L80" s="30"/>
      <c r="M80" s="30"/>
      <c r="N80" s="30"/>
      <c r="O80" s="30"/>
      <c r="P80" s="30"/>
      <c r="Q80" s="30"/>
      <c r="R80" s="30"/>
      <c r="S80" s="30"/>
      <c r="T80" s="30"/>
      <c r="U80" s="30"/>
      <c r="V80" s="30"/>
      <c r="W80" s="30"/>
      <c r="X80" s="30"/>
      <c r="Y80" s="30"/>
      <c r="Z80" s="30"/>
      <c r="AA80" s="30"/>
      <c r="AB80" s="30"/>
      <c r="AC80" s="30"/>
      <c r="AD80" s="30"/>
    </row>
    <row r="81" spans="1:30" x14ac:dyDescent="0.25">
      <c r="A81" s="342"/>
      <c r="B81" s="342"/>
      <c r="C81" s="342"/>
      <c r="D81" s="342"/>
      <c r="E81" s="342"/>
      <c r="F81" s="342"/>
      <c r="G81" s="342"/>
      <c r="H81" s="342"/>
      <c r="I81" s="30"/>
      <c r="J81" s="30"/>
      <c r="K81" s="30"/>
      <c r="L81" s="30"/>
      <c r="M81" s="30"/>
      <c r="N81" s="30"/>
      <c r="O81" s="30"/>
      <c r="P81" s="30"/>
      <c r="Q81" s="30"/>
      <c r="R81" s="30"/>
      <c r="S81" s="30"/>
      <c r="T81" s="30"/>
      <c r="U81" s="30"/>
      <c r="V81" s="30"/>
      <c r="W81" s="30"/>
      <c r="X81" s="30"/>
      <c r="Y81" s="30"/>
      <c r="Z81" s="30"/>
      <c r="AA81" s="30"/>
      <c r="AB81" s="30"/>
      <c r="AC81" s="30"/>
      <c r="AD81" s="30"/>
    </row>
    <row r="82" spans="1:30" x14ac:dyDescent="0.25">
      <c r="A82" s="342"/>
      <c r="B82" s="342"/>
      <c r="C82" s="342"/>
      <c r="D82" s="342"/>
      <c r="E82" s="342"/>
      <c r="F82" s="342"/>
      <c r="G82" s="342"/>
      <c r="H82" s="342"/>
      <c r="I82" s="30"/>
      <c r="J82" s="30"/>
      <c r="K82" s="30"/>
      <c r="L82" s="30"/>
      <c r="M82" s="30"/>
      <c r="N82" s="30"/>
      <c r="O82" s="30"/>
      <c r="P82" s="30"/>
      <c r="Q82" s="30"/>
      <c r="R82" s="30"/>
      <c r="S82" s="30"/>
      <c r="T82" s="30"/>
      <c r="U82" s="30"/>
      <c r="V82" s="30"/>
      <c r="W82" s="30"/>
      <c r="X82" s="30"/>
      <c r="Y82" s="30"/>
      <c r="Z82" s="30"/>
      <c r="AA82" s="30"/>
      <c r="AB82" s="30"/>
      <c r="AC82" s="30"/>
      <c r="AD82" s="30"/>
    </row>
    <row r="83" spans="1:30" x14ac:dyDescent="0.25">
      <c r="A83" s="342"/>
      <c r="B83" s="342"/>
      <c r="C83" s="342"/>
      <c r="D83" s="342"/>
      <c r="E83" s="342"/>
      <c r="F83" s="342"/>
      <c r="G83" s="342"/>
      <c r="H83" s="342"/>
      <c r="I83" s="30"/>
      <c r="J83" s="30"/>
      <c r="K83" s="30"/>
      <c r="L83" s="30"/>
      <c r="M83" s="30"/>
      <c r="N83" s="30"/>
      <c r="O83" s="30"/>
      <c r="P83" s="30"/>
      <c r="Q83" s="30"/>
      <c r="R83" s="30"/>
      <c r="S83" s="30"/>
      <c r="T83" s="30"/>
      <c r="U83" s="30"/>
      <c r="V83" s="30"/>
      <c r="W83" s="30"/>
      <c r="X83" s="30"/>
      <c r="Y83" s="30"/>
      <c r="Z83" s="30"/>
      <c r="AA83" s="30"/>
      <c r="AB83" s="30"/>
      <c r="AC83" s="30"/>
      <c r="AD83" s="30"/>
    </row>
    <row r="84" spans="1:30" x14ac:dyDescent="0.25">
      <c r="A84" s="342"/>
      <c r="B84" s="342"/>
      <c r="C84" s="342"/>
      <c r="D84" s="342"/>
      <c r="E84" s="342"/>
      <c r="F84" s="342"/>
      <c r="G84" s="342"/>
      <c r="H84" s="342"/>
      <c r="I84" s="30"/>
      <c r="J84" s="30"/>
      <c r="K84" s="30"/>
      <c r="L84" s="30"/>
      <c r="M84" s="30"/>
      <c r="N84" s="30"/>
      <c r="O84" s="30"/>
      <c r="P84" s="30"/>
      <c r="Q84" s="30"/>
      <c r="R84" s="30"/>
      <c r="S84" s="30"/>
      <c r="T84" s="30"/>
      <c r="U84" s="30"/>
      <c r="V84" s="30"/>
      <c r="W84" s="30"/>
      <c r="X84" s="30"/>
      <c r="Y84" s="30"/>
      <c r="Z84" s="30"/>
      <c r="AA84" s="30"/>
      <c r="AB84" s="30"/>
      <c r="AC84" s="30"/>
      <c r="AD84" s="30"/>
    </row>
    <row r="85" spans="1:30" x14ac:dyDescent="0.25">
      <c r="A85" s="342"/>
      <c r="B85" s="342"/>
      <c r="C85" s="342"/>
      <c r="D85" s="342"/>
      <c r="E85" s="342"/>
      <c r="F85" s="342"/>
      <c r="G85" s="342"/>
      <c r="H85" s="342"/>
      <c r="I85" s="30"/>
      <c r="J85" s="30"/>
      <c r="K85" s="30"/>
      <c r="L85" s="30"/>
      <c r="M85" s="30"/>
      <c r="N85" s="30"/>
      <c r="O85" s="30"/>
      <c r="P85" s="30"/>
      <c r="Q85" s="30"/>
      <c r="R85" s="30"/>
      <c r="S85" s="30"/>
      <c r="T85" s="30"/>
      <c r="U85" s="30"/>
      <c r="V85" s="30"/>
      <c r="W85" s="30"/>
      <c r="X85" s="30"/>
      <c r="Y85" s="30"/>
      <c r="Z85" s="30"/>
      <c r="AA85" s="30"/>
      <c r="AB85" s="30"/>
      <c r="AC85" s="30"/>
      <c r="AD85" s="30"/>
    </row>
    <row r="86" spans="1:30" x14ac:dyDescent="0.25">
      <c r="A86" s="342"/>
      <c r="B86" s="342"/>
      <c r="C86" s="342"/>
      <c r="D86" s="342"/>
      <c r="E86" s="342"/>
      <c r="F86" s="342"/>
      <c r="G86" s="342"/>
      <c r="H86" s="342"/>
      <c r="I86" s="30"/>
      <c r="J86" s="30"/>
      <c r="K86" s="30"/>
      <c r="L86" s="30"/>
      <c r="M86" s="30"/>
      <c r="N86" s="30"/>
      <c r="O86" s="30"/>
      <c r="P86" s="30"/>
      <c r="Q86" s="30"/>
      <c r="R86" s="30"/>
      <c r="S86" s="30"/>
      <c r="T86" s="30"/>
      <c r="U86" s="30"/>
      <c r="V86" s="30"/>
      <c r="W86" s="30"/>
      <c r="X86" s="30"/>
      <c r="Y86" s="30"/>
      <c r="Z86" s="30"/>
      <c r="AA86" s="30"/>
      <c r="AB86" s="30"/>
      <c r="AC86" s="30"/>
      <c r="AD86" s="30"/>
    </row>
    <row r="87" spans="1:30" x14ac:dyDescent="0.25">
      <c r="A87" s="342"/>
      <c r="B87" s="342"/>
      <c r="C87" s="342"/>
      <c r="D87" s="342"/>
      <c r="E87" s="342"/>
      <c r="F87" s="342"/>
      <c r="G87" s="342"/>
      <c r="H87" s="342"/>
      <c r="I87" s="30"/>
      <c r="J87" s="30"/>
      <c r="K87" s="30"/>
      <c r="L87" s="30"/>
      <c r="M87" s="30"/>
      <c r="N87" s="30"/>
      <c r="O87" s="30"/>
      <c r="P87" s="30"/>
      <c r="Q87" s="30"/>
      <c r="R87" s="30"/>
      <c r="S87" s="30"/>
      <c r="T87" s="30"/>
      <c r="U87" s="30"/>
      <c r="V87" s="30"/>
      <c r="W87" s="30"/>
      <c r="X87" s="30"/>
      <c r="Y87" s="30"/>
      <c r="Z87" s="30"/>
      <c r="AA87" s="30"/>
      <c r="AB87" s="30"/>
      <c r="AC87" s="30"/>
      <c r="AD87" s="30"/>
    </row>
    <row r="88" spans="1:30" x14ac:dyDescent="0.25">
      <c r="A88" s="342"/>
      <c r="B88" s="342"/>
      <c r="C88" s="342"/>
      <c r="D88" s="342"/>
      <c r="E88" s="342"/>
      <c r="F88" s="342"/>
      <c r="G88" s="342"/>
      <c r="H88" s="342"/>
      <c r="I88" s="30"/>
      <c r="J88" s="30"/>
      <c r="K88" s="30"/>
      <c r="L88" s="30"/>
      <c r="M88" s="30"/>
      <c r="N88" s="30"/>
      <c r="O88" s="30"/>
      <c r="P88" s="30"/>
      <c r="Q88" s="30"/>
      <c r="R88" s="30"/>
      <c r="S88" s="30"/>
      <c r="T88" s="30"/>
      <c r="U88" s="30"/>
      <c r="V88" s="30"/>
      <c r="W88" s="30"/>
      <c r="X88" s="30"/>
      <c r="Y88" s="30"/>
      <c r="Z88" s="30"/>
      <c r="AA88" s="30"/>
      <c r="AB88" s="30"/>
      <c r="AC88" s="30"/>
      <c r="AD88" s="30"/>
    </row>
    <row r="89" spans="1:30" x14ac:dyDescent="0.25">
      <c r="A89" s="342"/>
      <c r="B89" s="342"/>
      <c r="C89" s="342"/>
      <c r="D89" s="342"/>
      <c r="E89" s="342"/>
      <c r="F89" s="342"/>
      <c r="G89" s="342"/>
      <c r="H89" s="342"/>
      <c r="I89" s="30"/>
      <c r="J89" s="30"/>
      <c r="K89" s="30"/>
      <c r="L89" s="30"/>
      <c r="M89" s="30"/>
      <c r="N89" s="30"/>
      <c r="O89" s="30"/>
      <c r="P89" s="30"/>
      <c r="Q89" s="30"/>
      <c r="R89" s="30"/>
      <c r="S89" s="30"/>
      <c r="T89" s="30"/>
      <c r="U89" s="30"/>
      <c r="V89" s="30"/>
      <c r="W89" s="30"/>
      <c r="X89" s="30"/>
      <c r="Y89" s="30"/>
      <c r="Z89" s="30"/>
      <c r="AA89" s="30"/>
      <c r="AB89" s="30"/>
      <c r="AC89" s="30"/>
      <c r="AD89" s="30"/>
    </row>
    <row r="90" spans="1:30" x14ac:dyDescent="0.25">
      <c r="A90" s="342"/>
      <c r="B90" s="342"/>
      <c r="C90" s="342"/>
      <c r="D90" s="342"/>
      <c r="E90" s="342"/>
      <c r="F90" s="342"/>
      <c r="G90" s="342"/>
      <c r="H90" s="342"/>
      <c r="I90" s="30"/>
      <c r="J90" s="30"/>
      <c r="K90" s="30"/>
      <c r="L90" s="30"/>
      <c r="M90" s="30"/>
      <c r="N90" s="30"/>
      <c r="O90" s="30"/>
      <c r="P90" s="30"/>
      <c r="Q90" s="30"/>
      <c r="R90" s="30"/>
      <c r="S90" s="30"/>
      <c r="T90" s="30"/>
      <c r="U90" s="30"/>
      <c r="V90" s="30"/>
      <c r="W90" s="30"/>
      <c r="X90" s="30"/>
      <c r="Y90" s="30"/>
      <c r="Z90" s="30"/>
      <c r="AA90" s="30"/>
      <c r="AB90" s="30"/>
      <c r="AC90" s="30"/>
      <c r="AD90" s="30"/>
    </row>
    <row r="91" spans="1:30" x14ac:dyDescent="0.25">
      <c r="A91" s="342"/>
      <c r="B91" s="342"/>
      <c r="C91" s="342"/>
      <c r="D91" s="342"/>
      <c r="E91" s="342"/>
      <c r="F91" s="342"/>
      <c r="G91" s="342"/>
      <c r="H91" s="342"/>
      <c r="I91" s="30"/>
      <c r="J91" s="30"/>
      <c r="K91" s="30"/>
      <c r="L91" s="30"/>
      <c r="M91" s="30"/>
      <c r="N91" s="30"/>
      <c r="O91" s="30"/>
      <c r="P91" s="30"/>
      <c r="Q91" s="30"/>
      <c r="R91" s="30"/>
      <c r="S91" s="30"/>
      <c r="T91" s="30"/>
      <c r="U91" s="30"/>
      <c r="V91" s="30"/>
      <c r="W91" s="30"/>
      <c r="X91" s="30"/>
      <c r="Y91" s="30"/>
      <c r="Z91" s="30"/>
      <c r="AA91" s="30"/>
      <c r="AB91" s="30"/>
      <c r="AC91" s="30"/>
      <c r="AD91" s="30"/>
    </row>
    <row r="92" spans="1:30" x14ac:dyDescent="0.25">
      <c r="A92" s="342"/>
      <c r="B92" s="342"/>
      <c r="C92" s="342"/>
      <c r="D92" s="342"/>
      <c r="E92" s="342"/>
      <c r="F92" s="342"/>
      <c r="G92" s="342"/>
      <c r="H92" s="342"/>
      <c r="I92" s="30"/>
      <c r="J92" s="30"/>
      <c r="K92" s="30"/>
      <c r="L92" s="30"/>
      <c r="M92" s="30"/>
      <c r="N92" s="30"/>
      <c r="O92" s="30"/>
      <c r="P92" s="30"/>
      <c r="Q92" s="30"/>
      <c r="R92" s="30"/>
      <c r="S92" s="30"/>
      <c r="T92" s="30"/>
      <c r="U92" s="30"/>
      <c r="V92" s="30"/>
      <c r="W92" s="30"/>
      <c r="X92" s="30"/>
      <c r="Y92" s="30"/>
      <c r="Z92" s="30"/>
      <c r="AA92" s="30"/>
      <c r="AB92" s="30"/>
      <c r="AC92" s="30"/>
      <c r="AD92" s="30"/>
    </row>
    <row r="93" spans="1:30" x14ac:dyDescent="0.25">
      <c r="A93" s="342"/>
      <c r="B93" s="342"/>
      <c r="C93" s="342"/>
      <c r="D93" s="342"/>
      <c r="E93" s="342"/>
      <c r="F93" s="342"/>
      <c r="G93" s="342"/>
      <c r="H93" s="342"/>
      <c r="I93" s="30"/>
      <c r="J93" s="30"/>
      <c r="K93" s="30"/>
      <c r="L93" s="30"/>
      <c r="M93" s="30"/>
      <c r="N93" s="30"/>
      <c r="O93" s="30"/>
      <c r="P93" s="30"/>
      <c r="Q93" s="30"/>
      <c r="R93" s="30"/>
      <c r="S93" s="30"/>
      <c r="T93" s="30"/>
      <c r="U93" s="30"/>
      <c r="V93" s="30"/>
      <c r="W93" s="30"/>
      <c r="X93" s="30"/>
      <c r="Y93" s="30"/>
      <c r="Z93" s="30"/>
      <c r="AA93" s="30"/>
      <c r="AB93" s="30"/>
      <c r="AC93" s="30"/>
      <c r="AD93" s="30"/>
    </row>
    <row r="94" spans="1:30" x14ac:dyDescent="0.25">
      <c r="A94" s="342"/>
      <c r="B94" s="342"/>
      <c r="C94" s="342"/>
      <c r="D94" s="342"/>
      <c r="E94" s="342"/>
      <c r="F94" s="342"/>
      <c r="G94" s="342"/>
      <c r="H94" s="342"/>
      <c r="I94" s="30"/>
      <c r="J94" s="30"/>
      <c r="K94" s="30"/>
      <c r="L94" s="30"/>
      <c r="M94" s="30"/>
      <c r="N94" s="30"/>
      <c r="O94" s="30"/>
      <c r="P94" s="30"/>
      <c r="Q94" s="30"/>
      <c r="R94" s="30"/>
      <c r="S94" s="30"/>
      <c r="T94" s="30"/>
      <c r="U94" s="30"/>
      <c r="V94" s="30"/>
      <c r="W94" s="30"/>
      <c r="X94" s="30"/>
      <c r="Y94" s="30"/>
      <c r="Z94" s="30"/>
      <c r="AA94" s="30"/>
      <c r="AB94" s="30"/>
      <c r="AC94" s="30"/>
      <c r="AD94" s="30"/>
    </row>
    <row r="95" spans="1:30" x14ac:dyDescent="0.25">
      <c r="A95" s="342"/>
      <c r="B95" s="342"/>
      <c r="C95" s="342"/>
      <c r="D95" s="342"/>
      <c r="E95" s="342"/>
      <c r="F95" s="342"/>
      <c r="G95" s="342"/>
      <c r="H95" s="342"/>
      <c r="I95" s="30"/>
      <c r="J95" s="30"/>
      <c r="K95" s="30"/>
      <c r="L95" s="30"/>
      <c r="M95" s="30"/>
      <c r="N95" s="30"/>
      <c r="O95" s="30"/>
      <c r="P95" s="30"/>
      <c r="Q95" s="30"/>
      <c r="R95" s="30"/>
      <c r="S95" s="30"/>
      <c r="T95" s="30"/>
      <c r="U95" s="30"/>
      <c r="V95" s="30"/>
      <c r="W95" s="30"/>
      <c r="X95" s="30"/>
      <c r="Y95" s="30"/>
      <c r="Z95" s="30"/>
      <c r="AA95" s="30"/>
      <c r="AB95" s="30"/>
      <c r="AC95" s="30"/>
      <c r="AD95" s="30"/>
    </row>
    <row r="96" spans="1:30" x14ac:dyDescent="0.25">
      <c r="A96" s="342"/>
      <c r="B96" s="342"/>
      <c r="C96" s="342"/>
      <c r="D96" s="342"/>
      <c r="E96" s="342"/>
      <c r="F96" s="342"/>
      <c r="G96" s="342"/>
      <c r="H96" s="342"/>
      <c r="I96" s="30"/>
      <c r="J96" s="30"/>
      <c r="K96" s="30"/>
      <c r="L96" s="30"/>
      <c r="M96" s="30"/>
      <c r="N96" s="30"/>
      <c r="O96" s="30"/>
      <c r="P96" s="30"/>
      <c r="Q96" s="30"/>
      <c r="R96" s="30"/>
      <c r="S96" s="30"/>
      <c r="T96" s="30"/>
      <c r="U96" s="30"/>
      <c r="V96" s="30"/>
      <c r="W96" s="30"/>
      <c r="X96" s="30"/>
      <c r="Y96" s="30"/>
      <c r="Z96" s="30"/>
      <c r="AA96" s="30"/>
      <c r="AB96" s="30"/>
      <c r="AC96" s="30"/>
      <c r="AD96" s="30"/>
    </row>
    <row r="97" spans="1:30" x14ac:dyDescent="0.25">
      <c r="A97" s="342"/>
      <c r="B97" s="342"/>
      <c r="C97" s="342"/>
      <c r="D97" s="342"/>
      <c r="E97" s="342"/>
      <c r="F97" s="342"/>
      <c r="G97" s="342"/>
      <c r="H97" s="342"/>
      <c r="I97" s="30"/>
      <c r="J97" s="30"/>
      <c r="K97" s="30"/>
      <c r="L97" s="30"/>
      <c r="M97" s="30"/>
      <c r="N97" s="30"/>
      <c r="O97" s="30"/>
      <c r="P97" s="30"/>
      <c r="Q97" s="30"/>
      <c r="R97" s="30"/>
      <c r="S97" s="30"/>
      <c r="T97" s="30"/>
      <c r="U97" s="30"/>
      <c r="V97" s="30"/>
      <c r="W97" s="30"/>
      <c r="X97" s="30"/>
      <c r="Y97" s="30"/>
      <c r="Z97" s="30"/>
      <c r="AA97" s="30"/>
      <c r="AB97" s="30"/>
      <c r="AC97" s="30"/>
      <c r="AD97" s="30"/>
    </row>
    <row r="98" spans="1:30" x14ac:dyDescent="0.25">
      <c r="A98" s="342"/>
      <c r="B98" s="342"/>
      <c r="C98" s="342"/>
      <c r="D98" s="342"/>
      <c r="E98" s="342"/>
      <c r="F98" s="342"/>
      <c r="G98" s="342"/>
      <c r="H98" s="342"/>
      <c r="I98" s="30"/>
      <c r="J98" s="30"/>
      <c r="K98" s="30"/>
      <c r="L98" s="30"/>
      <c r="M98" s="30"/>
      <c r="N98" s="30"/>
      <c r="O98" s="30"/>
      <c r="P98" s="30"/>
      <c r="Q98" s="30"/>
      <c r="R98" s="30"/>
      <c r="S98" s="30"/>
      <c r="T98" s="30"/>
      <c r="U98" s="30"/>
      <c r="V98" s="30"/>
      <c r="W98" s="30"/>
      <c r="X98" s="30"/>
      <c r="Y98" s="30"/>
      <c r="Z98" s="30"/>
      <c r="AA98" s="30"/>
      <c r="AB98" s="30"/>
      <c r="AC98" s="30"/>
      <c r="AD98" s="30"/>
    </row>
    <row r="99" spans="1:30" x14ac:dyDescent="0.25">
      <c r="A99" s="342"/>
      <c r="B99" s="342"/>
      <c r="C99" s="342"/>
      <c r="D99" s="342"/>
      <c r="E99" s="342"/>
      <c r="F99" s="342"/>
      <c r="G99" s="342"/>
      <c r="H99" s="342"/>
      <c r="I99" s="30"/>
      <c r="J99" s="30"/>
      <c r="K99" s="30"/>
      <c r="L99" s="30"/>
      <c r="M99" s="30"/>
      <c r="N99" s="30"/>
      <c r="O99" s="30"/>
      <c r="P99" s="30"/>
      <c r="Q99" s="30"/>
      <c r="R99" s="30"/>
      <c r="S99" s="30"/>
      <c r="T99" s="30"/>
      <c r="U99" s="30"/>
      <c r="V99" s="30"/>
      <c r="W99" s="30"/>
      <c r="X99" s="30"/>
      <c r="Y99" s="30"/>
      <c r="Z99" s="30"/>
      <c r="AA99" s="30"/>
      <c r="AB99" s="30"/>
      <c r="AC99" s="30"/>
      <c r="AD99" s="30"/>
    </row>
    <row r="100" spans="1:30" x14ac:dyDescent="0.25">
      <c r="A100" s="342"/>
      <c r="B100" s="342"/>
      <c r="C100" s="342"/>
      <c r="D100" s="342"/>
      <c r="E100" s="342"/>
      <c r="F100" s="342"/>
      <c r="G100" s="342"/>
      <c r="H100" s="342"/>
      <c r="I100" s="30"/>
      <c r="J100" s="30"/>
      <c r="K100" s="30"/>
      <c r="L100" s="30"/>
      <c r="M100" s="30"/>
      <c r="N100" s="30"/>
      <c r="O100" s="30"/>
      <c r="P100" s="30"/>
      <c r="Q100" s="30"/>
      <c r="R100" s="30"/>
      <c r="S100" s="30"/>
      <c r="T100" s="30"/>
      <c r="U100" s="30"/>
      <c r="V100" s="30"/>
      <c r="W100" s="30"/>
      <c r="X100" s="30"/>
      <c r="Y100" s="30"/>
      <c r="Z100" s="30"/>
      <c r="AA100" s="30"/>
      <c r="AB100" s="30"/>
      <c r="AC100" s="30"/>
      <c r="AD100" s="30"/>
    </row>
    <row r="101" spans="1:30" x14ac:dyDescent="0.25">
      <c r="A101" s="342"/>
      <c r="B101" s="342"/>
      <c r="C101" s="342"/>
      <c r="D101" s="342"/>
      <c r="E101" s="342"/>
      <c r="F101" s="342"/>
      <c r="G101" s="342"/>
      <c r="H101" s="342"/>
      <c r="I101" s="30"/>
      <c r="J101" s="30"/>
      <c r="K101" s="30"/>
      <c r="L101" s="30"/>
      <c r="M101" s="30"/>
      <c r="N101" s="30"/>
      <c r="O101" s="30"/>
      <c r="P101" s="30"/>
      <c r="Q101" s="30"/>
      <c r="R101" s="30"/>
      <c r="S101" s="30"/>
      <c r="T101" s="30"/>
      <c r="U101" s="30"/>
      <c r="V101" s="30"/>
      <c r="W101" s="30"/>
      <c r="X101" s="30"/>
      <c r="Y101" s="30"/>
      <c r="Z101" s="30"/>
      <c r="AA101" s="30"/>
      <c r="AB101" s="30"/>
      <c r="AC101" s="30"/>
      <c r="AD101" s="30"/>
    </row>
    <row r="102" spans="1:30" x14ac:dyDescent="0.25">
      <c r="A102" s="342"/>
      <c r="B102" s="342"/>
      <c r="C102" s="342"/>
      <c r="D102" s="342"/>
      <c r="E102" s="342"/>
      <c r="F102" s="342"/>
      <c r="G102" s="342"/>
      <c r="H102" s="342"/>
      <c r="I102" s="30"/>
      <c r="J102" s="30"/>
      <c r="K102" s="30"/>
      <c r="L102" s="30"/>
      <c r="M102" s="30"/>
      <c r="N102" s="30"/>
      <c r="O102" s="30"/>
      <c r="P102" s="30"/>
      <c r="Q102" s="30"/>
      <c r="R102" s="30"/>
      <c r="S102" s="30"/>
      <c r="T102" s="30"/>
      <c r="U102" s="30"/>
      <c r="V102" s="30"/>
      <c r="W102" s="30"/>
      <c r="X102" s="30"/>
      <c r="Y102" s="30"/>
      <c r="Z102" s="30"/>
      <c r="AA102" s="30"/>
      <c r="AB102" s="30"/>
      <c r="AC102" s="30"/>
      <c r="AD102" s="30"/>
    </row>
    <row r="103" spans="1:30" x14ac:dyDescent="0.25">
      <c r="A103" s="342"/>
      <c r="B103" s="342"/>
      <c r="C103" s="342"/>
      <c r="D103" s="342"/>
      <c r="E103" s="342"/>
      <c r="F103" s="342"/>
      <c r="G103" s="342"/>
      <c r="H103" s="342"/>
      <c r="I103" s="30"/>
      <c r="J103" s="30"/>
      <c r="K103" s="30"/>
      <c r="L103" s="30"/>
      <c r="M103" s="30"/>
      <c r="N103" s="30"/>
      <c r="O103" s="30"/>
      <c r="P103" s="30"/>
      <c r="Q103" s="30"/>
      <c r="R103" s="30"/>
      <c r="S103" s="30"/>
      <c r="T103" s="30"/>
      <c r="U103" s="30"/>
      <c r="V103" s="30"/>
      <c r="W103" s="30"/>
      <c r="X103" s="30"/>
      <c r="Y103" s="30"/>
      <c r="Z103" s="30"/>
      <c r="AA103" s="30"/>
      <c r="AB103" s="30"/>
      <c r="AC103" s="30"/>
      <c r="AD103" s="30"/>
    </row>
    <row r="104" spans="1:30" x14ac:dyDescent="0.25">
      <c r="A104" s="342"/>
      <c r="B104" s="342"/>
      <c r="C104" s="342"/>
      <c r="D104" s="342"/>
      <c r="E104" s="342"/>
      <c r="F104" s="342"/>
      <c r="G104" s="342"/>
      <c r="H104" s="342"/>
      <c r="I104" s="30"/>
      <c r="J104" s="30"/>
      <c r="K104" s="30"/>
      <c r="L104" s="30"/>
      <c r="M104" s="30"/>
      <c r="N104" s="30"/>
      <c r="O104" s="30"/>
      <c r="P104" s="30"/>
      <c r="Q104" s="30"/>
      <c r="R104" s="30"/>
      <c r="S104" s="30"/>
      <c r="T104" s="30"/>
      <c r="U104" s="30"/>
      <c r="V104" s="30"/>
      <c r="W104" s="30"/>
      <c r="X104" s="30"/>
      <c r="Y104" s="30"/>
      <c r="Z104" s="30"/>
      <c r="AA104" s="30"/>
      <c r="AB104" s="30"/>
      <c r="AC104" s="30"/>
      <c r="AD104" s="30"/>
    </row>
    <row r="105" spans="1:30" x14ac:dyDescent="0.25">
      <c r="A105" s="342"/>
      <c r="B105" s="342"/>
      <c r="C105" s="342"/>
      <c r="D105" s="342"/>
      <c r="E105" s="342"/>
      <c r="F105" s="342"/>
      <c r="G105" s="342"/>
      <c r="H105" s="342"/>
      <c r="I105" s="30"/>
      <c r="J105" s="30"/>
      <c r="K105" s="30"/>
      <c r="L105" s="30"/>
      <c r="M105" s="30"/>
      <c r="N105" s="30"/>
      <c r="O105" s="30"/>
      <c r="P105" s="30"/>
      <c r="Q105" s="30"/>
      <c r="R105" s="30"/>
      <c r="S105" s="30"/>
      <c r="T105" s="30"/>
      <c r="U105" s="30"/>
      <c r="V105" s="30"/>
      <c r="W105" s="30"/>
      <c r="X105" s="30"/>
      <c r="Y105" s="30"/>
      <c r="Z105" s="30"/>
      <c r="AA105" s="30"/>
      <c r="AB105" s="30"/>
      <c r="AC105" s="30"/>
      <c r="AD105" s="30"/>
    </row>
    <row r="106" spans="1:30" x14ac:dyDescent="0.25">
      <c r="A106" s="342"/>
      <c r="B106" s="342"/>
      <c r="C106" s="342"/>
      <c r="D106" s="342"/>
      <c r="E106" s="342"/>
      <c r="F106" s="342"/>
      <c r="G106" s="342"/>
      <c r="H106" s="342"/>
      <c r="I106" s="30"/>
      <c r="J106" s="30"/>
      <c r="K106" s="30"/>
      <c r="L106" s="30"/>
      <c r="M106" s="30"/>
      <c r="N106" s="30"/>
      <c r="O106" s="30"/>
      <c r="P106" s="30"/>
      <c r="Q106" s="30"/>
      <c r="R106" s="30"/>
      <c r="S106" s="30"/>
      <c r="T106" s="30"/>
      <c r="U106" s="30"/>
      <c r="V106" s="30"/>
      <c r="W106" s="30"/>
      <c r="X106" s="30"/>
      <c r="Y106" s="30"/>
      <c r="Z106" s="30"/>
      <c r="AA106" s="30"/>
      <c r="AB106" s="30"/>
      <c r="AC106" s="30"/>
      <c r="AD106" s="30"/>
    </row>
    <row r="107" spans="1:30" x14ac:dyDescent="0.25">
      <c r="A107" s="342"/>
      <c r="B107" s="342"/>
      <c r="C107" s="342"/>
      <c r="D107" s="342"/>
      <c r="E107" s="342"/>
      <c r="F107" s="342"/>
      <c r="G107" s="342"/>
      <c r="H107" s="342"/>
      <c r="I107" s="30"/>
      <c r="J107" s="30"/>
      <c r="K107" s="30"/>
      <c r="L107" s="30"/>
      <c r="M107" s="30"/>
      <c r="N107" s="30"/>
      <c r="O107" s="30"/>
      <c r="P107" s="30"/>
      <c r="Q107" s="30"/>
      <c r="R107" s="30"/>
      <c r="S107" s="30"/>
      <c r="T107" s="30"/>
      <c r="U107" s="30"/>
      <c r="V107" s="30"/>
      <c r="W107" s="30"/>
      <c r="X107" s="30"/>
      <c r="Y107" s="30"/>
      <c r="Z107" s="30"/>
      <c r="AA107" s="30"/>
      <c r="AB107" s="30"/>
      <c r="AC107" s="30"/>
      <c r="AD107" s="30"/>
    </row>
    <row r="108" spans="1:30" x14ac:dyDescent="0.25">
      <c r="A108" s="342"/>
      <c r="B108" s="342"/>
      <c r="C108" s="342"/>
      <c r="D108" s="342"/>
      <c r="E108" s="342"/>
      <c r="F108" s="342"/>
      <c r="G108" s="342"/>
      <c r="H108" s="342"/>
      <c r="I108" s="30"/>
      <c r="J108" s="30"/>
      <c r="K108" s="30"/>
      <c r="L108" s="30"/>
      <c r="M108" s="30"/>
      <c r="N108" s="30"/>
      <c r="O108" s="30"/>
      <c r="P108" s="30"/>
      <c r="Q108" s="30"/>
      <c r="R108" s="30"/>
      <c r="S108" s="30"/>
      <c r="T108" s="30"/>
      <c r="U108" s="30"/>
      <c r="V108" s="30"/>
      <c r="W108" s="30"/>
      <c r="X108" s="30"/>
      <c r="Y108" s="30"/>
      <c r="Z108" s="30"/>
      <c r="AA108" s="30"/>
      <c r="AB108" s="30"/>
      <c r="AC108" s="30"/>
      <c r="AD108" s="30"/>
    </row>
    <row r="109" spans="1:30" x14ac:dyDescent="0.25">
      <c r="A109" s="342"/>
      <c r="B109" s="342"/>
      <c r="C109" s="342"/>
      <c r="D109" s="342"/>
      <c r="E109" s="342"/>
      <c r="F109" s="342"/>
      <c r="G109" s="342"/>
      <c r="H109" s="342"/>
      <c r="I109" s="30"/>
      <c r="J109" s="30"/>
      <c r="K109" s="30"/>
      <c r="L109" s="30"/>
      <c r="M109" s="30"/>
      <c r="N109" s="30"/>
      <c r="O109" s="30"/>
      <c r="P109" s="30"/>
      <c r="Q109" s="30"/>
      <c r="R109" s="30"/>
      <c r="S109" s="30"/>
      <c r="T109" s="30"/>
      <c r="U109" s="30"/>
      <c r="V109" s="30"/>
      <c r="W109" s="30"/>
      <c r="X109" s="30"/>
      <c r="Y109" s="30"/>
      <c r="Z109" s="30"/>
      <c r="AA109" s="30"/>
      <c r="AB109" s="30"/>
      <c r="AC109" s="30"/>
      <c r="AD109" s="30"/>
    </row>
    <row r="110" spans="1:30" x14ac:dyDescent="0.25">
      <c r="A110" s="342"/>
      <c r="B110" s="342"/>
      <c r="C110" s="342"/>
      <c r="D110" s="342"/>
      <c r="E110" s="342"/>
      <c r="F110" s="342"/>
      <c r="G110" s="342"/>
      <c r="H110" s="342"/>
      <c r="I110" s="30"/>
      <c r="J110" s="30"/>
      <c r="K110" s="30"/>
      <c r="L110" s="30"/>
      <c r="M110" s="30"/>
      <c r="N110" s="30"/>
      <c r="O110" s="30"/>
      <c r="P110" s="30"/>
      <c r="Q110" s="30"/>
      <c r="R110" s="30"/>
      <c r="S110" s="30"/>
      <c r="T110" s="30"/>
      <c r="U110" s="30"/>
      <c r="V110" s="30"/>
      <c r="W110" s="30"/>
      <c r="X110" s="30"/>
      <c r="Y110" s="30"/>
      <c r="Z110" s="30"/>
      <c r="AA110" s="30"/>
      <c r="AB110" s="30"/>
      <c r="AC110" s="30"/>
      <c r="AD110" s="30"/>
    </row>
    <row r="111" spans="1:30" x14ac:dyDescent="0.25">
      <c r="A111" s="342"/>
      <c r="B111" s="342"/>
      <c r="C111" s="342"/>
      <c r="D111" s="342"/>
      <c r="E111" s="342"/>
      <c r="F111" s="342"/>
      <c r="G111" s="342"/>
      <c r="H111" s="342"/>
      <c r="I111" s="30"/>
      <c r="J111" s="30"/>
      <c r="K111" s="30"/>
      <c r="L111" s="30"/>
      <c r="M111" s="30"/>
      <c r="N111" s="30"/>
      <c r="O111" s="30"/>
      <c r="P111" s="30"/>
      <c r="Q111" s="30"/>
      <c r="R111" s="30"/>
      <c r="S111" s="30"/>
      <c r="T111" s="30"/>
      <c r="U111" s="30"/>
      <c r="V111" s="30"/>
      <c r="W111" s="30"/>
      <c r="X111" s="30"/>
      <c r="Y111" s="30"/>
      <c r="Z111" s="30"/>
      <c r="AA111" s="30"/>
      <c r="AB111" s="30"/>
      <c r="AC111" s="30"/>
      <c r="AD111" s="30"/>
    </row>
    <row r="112" spans="1:30" x14ac:dyDescent="0.25">
      <c r="A112" s="342"/>
      <c r="B112" s="342"/>
      <c r="C112" s="342"/>
      <c r="D112" s="342"/>
      <c r="E112" s="342"/>
      <c r="F112" s="342"/>
      <c r="G112" s="342"/>
      <c r="H112" s="342"/>
      <c r="I112" s="30"/>
      <c r="J112" s="30"/>
      <c r="K112" s="30"/>
      <c r="L112" s="30"/>
      <c r="M112" s="30"/>
      <c r="N112" s="30"/>
      <c r="O112" s="30"/>
      <c r="P112" s="30"/>
      <c r="Q112" s="30"/>
      <c r="R112" s="30"/>
      <c r="S112" s="30"/>
      <c r="T112" s="30"/>
      <c r="U112" s="30"/>
      <c r="V112" s="30"/>
      <c r="W112" s="30"/>
      <c r="X112" s="30"/>
      <c r="Y112" s="30"/>
      <c r="Z112" s="30"/>
      <c r="AA112" s="30"/>
      <c r="AB112" s="30"/>
      <c r="AC112" s="30"/>
      <c r="AD112" s="30"/>
    </row>
    <row r="113" spans="1:30" x14ac:dyDescent="0.25">
      <c r="A113" s="342"/>
      <c r="B113" s="342"/>
      <c r="C113" s="342"/>
      <c r="D113" s="342"/>
      <c r="E113" s="342"/>
      <c r="F113" s="342"/>
      <c r="G113" s="342"/>
      <c r="H113" s="342"/>
      <c r="I113" s="30"/>
      <c r="J113" s="30"/>
      <c r="K113" s="30"/>
      <c r="L113" s="30"/>
      <c r="M113" s="30"/>
      <c r="N113" s="30"/>
      <c r="O113" s="30"/>
      <c r="P113" s="30"/>
      <c r="Q113" s="30"/>
      <c r="R113" s="30"/>
      <c r="S113" s="30"/>
      <c r="T113" s="30"/>
      <c r="U113" s="30"/>
      <c r="V113" s="30"/>
      <c r="W113" s="30"/>
      <c r="X113" s="30"/>
      <c r="Y113" s="30"/>
      <c r="Z113" s="30"/>
      <c r="AA113" s="30"/>
      <c r="AB113" s="30"/>
      <c r="AC113" s="30"/>
      <c r="AD113" s="30"/>
    </row>
    <row r="114" spans="1:30" x14ac:dyDescent="0.25">
      <c r="A114" s="342"/>
      <c r="B114" s="342"/>
      <c r="C114" s="342"/>
      <c r="D114" s="342"/>
      <c r="E114" s="342"/>
      <c r="F114" s="342"/>
      <c r="G114" s="342"/>
      <c r="H114" s="342"/>
      <c r="I114" s="30"/>
      <c r="J114" s="30"/>
      <c r="K114" s="30"/>
      <c r="L114" s="30"/>
      <c r="M114" s="30"/>
      <c r="N114" s="30"/>
      <c r="O114" s="30"/>
      <c r="P114" s="30"/>
      <c r="Q114" s="30"/>
      <c r="R114" s="30"/>
      <c r="S114" s="30"/>
      <c r="T114" s="30"/>
      <c r="U114" s="30"/>
      <c r="V114" s="30"/>
      <c r="W114" s="30"/>
      <c r="X114" s="30"/>
      <c r="Y114" s="30"/>
      <c r="Z114" s="30"/>
      <c r="AA114" s="30"/>
      <c r="AB114" s="30"/>
      <c r="AC114" s="30"/>
      <c r="AD114" s="30"/>
    </row>
    <row r="115" spans="1:30" x14ac:dyDescent="0.25">
      <c r="A115" s="342"/>
      <c r="B115" s="342"/>
      <c r="C115" s="342"/>
      <c r="D115" s="342"/>
      <c r="E115" s="342"/>
      <c r="F115" s="342"/>
      <c r="G115" s="342"/>
      <c r="H115" s="342"/>
      <c r="I115" s="30"/>
      <c r="J115" s="30"/>
      <c r="K115" s="30"/>
      <c r="L115" s="30"/>
      <c r="M115" s="30"/>
      <c r="N115" s="30"/>
      <c r="O115" s="30"/>
      <c r="P115" s="30"/>
      <c r="Q115" s="30"/>
      <c r="R115" s="30"/>
      <c r="S115" s="30"/>
      <c r="T115" s="30"/>
      <c r="U115" s="30"/>
      <c r="V115" s="30"/>
      <c r="W115" s="30"/>
      <c r="X115" s="30"/>
      <c r="Y115" s="30"/>
      <c r="Z115" s="30"/>
      <c r="AA115" s="30"/>
      <c r="AB115" s="30"/>
      <c r="AC115" s="30"/>
      <c r="AD115" s="30"/>
    </row>
    <row r="116" spans="1:30" x14ac:dyDescent="0.25">
      <c r="A116" s="342"/>
      <c r="B116" s="342"/>
      <c r="C116" s="342"/>
      <c r="D116" s="342"/>
      <c r="E116" s="342"/>
      <c r="F116" s="342"/>
      <c r="G116" s="342"/>
      <c r="H116" s="342"/>
      <c r="I116" s="30"/>
      <c r="J116" s="30"/>
      <c r="K116" s="30"/>
      <c r="L116" s="30"/>
      <c r="M116" s="30"/>
      <c r="N116" s="30"/>
      <c r="O116" s="30"/>
      <c r="P116" s="30"/>
      <c r="Q116" s="30"/>
      <c r="R116" s="30"/>
      <c r="S116" s="30"/>
      <c r="T116" s="30"/>
      <c r="U116" s="30"/>
      <c r="V116" s="30"/>
      <c r="W116" s="30"/>
      <c r="X116" s="30"/>
      <c r="Y116" s="30"/>
      <c r="Z116" s="30"/>
      <c r="AA116" s="30"/>
      <c r="AB116" s="30"/>
      <c r="AC116" s="30"/>
      <c r="AD116" s="30"/>
    </row>
    <row r="117" spans="1:30" x14ac:dyDescent="0.25">
      <c r="A117" s="342"/>
      <c r="B117" s="342"/>
      <c r="C117" s="342"/>
      <c r="D117" s="342"/>
      <c r="E117" s="342"/>
      <c r="F117" s="342"/>
      <c r="G117" s="342"/>
      <c r="H117" s="342"/>
      <c r="I117" s="30"/>
      <c r="J117" s="30"/>
      <c r="K117" s="30"/>
      <c r="L117" s="30"/>
      <c r="M117" s="30"/>
      <c r="N117" s="30"/>
      <c r="O117" s="30"/>
      <c r="P117" s="30"/>
      <c r="Q117" s="30"/>
      <c r="R117" s="30"/>
      <c r="S117" s="30"/>
      <c r="T117" s="30"/>
      <c r="U117" s="30"/>
      <c r="V117" s="30"/>
      <c r="W117" s="30"/>
      <c r="X117" s="30"/>
      <c r="Y117" s="30"/>
      <c r="Z117" s="30"/>
      <c r="AA117" s="30"/>
      <c r="AB117" s="30"/>
      <c r="AC117" s="30"/>
      <c r="AD117" s="30"/>
    </row>
    <row r="118" spans="1:30" x14ac:dyDescent="0.25">
      <c r="A118" s="342"/>
      <c r="B118" s="342"/>
      <c r="C118" s="342"/>
      <c r="D118" s="342"/>
      <c r="E118" s="342"/>
      <c r="F118" s="342"/>
      <c r="G118" s="342"/>
      <c r="H118" s="342"/>
      <c r="I118" s="30"/>
      <c r="J118" s="30"/>
      <c r="K118" s="30"/>
      <c r="L118" s="30"/>
      <c r="M118" s="30"/>
      <c r="N118" s="30"/>
      <c r="O118" s="30"/>
      <c r="P118" s="30"/>
      <c r="Q118" s="30"/>
      <c r="R118" s="30"/>
      <c r="S118" s="30"/>
      <c r="T118" s="30"/>
      <c r="U118" s="30"/>
      <c r="V118" s="30"/>
      <c r="W118" s="30"/>
      <c r="X118" s="30"/>
      <c r="Y118" s="30"/>
      <c r="Z118" s="30"/>
      <c r="AA118" s="30"/>
      <c r="AB118" s="30"/>
      <c r="AC118" s="30"/>
      <c r="AD118" s="30"/>
    </row>
    <row r="119" spans="1:30" x14ac:dyDescent="0.25">
      <c r="A119" s="342"/>
      <c r="B119" s="342"/>
      <c r="C119" s="342"/>
      <c r="D119" s="342"/>
      <c r="E119" s="342"/>
      <c r="F119" s="342"/>
      <c r="G119" s="342"/>
      <c r="H119" s="342"/>
      <c r="I119" s="30"/>
      <c r="J119" s="30"/>
      <c r="K119" s="30"/>
      <c r="L119" s="30"/>
      <c r="M119" s="30"/>
      <c r="N119" s="30"/>
      <c r="O119" s="30"/>
      <c r="P119" s="30"/>
      <c r="Q119" s="30"/>
      <c r="R119" s="30"/>
      <c r="S119" s="30"/>
      <c r="T119" s="30"/>
      <c r="U119" s="30"/>
      <c r="V119" s="30"/>
      <c r="W119" s="30"/>
      <c r="X119" s="30"/>
      <c r="Y119" s="30"/>
      <c r="Z119" s="30"/>
      <c r="AA119" s="30"/>
      <c r="AB119" s="30"/>
      <c r="AC119" s="30"/>
      <c r="AD119" s="30"/>
    </row>
    <row r="120" spans="1:30" x14ac:dyDescent="0.25">
      <c r="A120" s="342"/>
      <c r="B120" s="342"/>
      <c r="C120" s="342"/>
      <c r="D120" s="342"/>
      <c r="E120" s="342"/>
      <c r="F120" s="342"/>
      <c r="G120" s="342"/>
      <c r="H120" s="342"/>
      <c r="I120" s="30"/>
      <c r="J120" s="30"/>
      <c r="K120" s="30"/>
      <c r="L120" s="30"/>
      <c r="M120" s="30"/>
      <c r="N120" s="30"/>
      <c r="O120" s="30"/>
      <c r="P120" s="30"/>
      <c r="Q120" s="30"/>
      <c r="R120" s="30"/>
      <c r="S120" s="30"/>
      <c r="T120" s="30"/>
      <c r="U120" s="30"/>
      <c r="V120" s="30"/>
      <c r="W120" s="30"/>
      <c r="X120" s="30"/>
      <c r="Y120" s="30"/>
      <c r="Z120" s="30"/>
      <c r="AA120" s="30"/>
      <c r="AB120" s="30"/>
      <c r="AC120" s="30"/>
      <c r="AD120" s="30"/>
    </row>
    <row r="121" spans="1:30" x14ac:dyDescent="0.25">
      <c r="A121" s="342"/>
      <c r="B121" s="342"/>
      <c r="C121" s="342"/>
      <c r="D121" s="342"/>
      <c r="E121" s="342"/>
      <c r="F121" s="342"/>
      <c r="G121" s="342"/>
      <c r="H121" s="342"/>
      <c r="I121" s="30"/>
      <c r="J121" s="30"/>
      <c r="K121" s="30"/>
      <c r="L121" s="30"/>
      <c r="M121" s="30"/>
      <c r="N121" s="30"/>
      <c r="O121" s="30"/>
      <c r="P121" s="30"/>
      <c r="Q121" s="30"/>
      <c r="R121" s="30"/>
      <c r="S121" s="30"/>
      <c r="T121" s="30"/>
      <c r="U121" s="30"/>
      <c r="V121" s="30"/>
      <c r="W121" s="30"/>
      <c r="X121" s="30"/>
      <c r="Y121" s="30"/>
      <c r="Z121" s="30"/>
      <c r="AA121" s="30"/>
      <c r="AB121" s="30"/>
      <c r="AC121" s="30"/>
      <c r="AD121" s="30"/>
    </row>
    <row r="122" spans="1:30" x14ac:dyDescent="0.25">
      <c r="A122" s="342"/>
      <c r="B122" s="342"/>
      <c r="C122" s="342"/>
      <c r="D122" s="342"/>
      <c r="E122" s="342"/>
      <c r="F122" s="342"/>
      <c r="G122" s="342"/>
      <c r="H122" s="342"/>
      <c r="I122" s="30"/>
      <c r="J122" s="30"/>
      <c r="K122" s="30"/>
      <c r="L122" s="30"/>
      <c r="M122" s="30"/>
      <c r="N122" s="30"/>
      <c r="O122" s="30"/>
      <c r="P122" s="30"/>
      <c r="Q122" s="30"/>
      <c r="R122" s="30"/>
      <c r="S122" s="30"/>
      <c r="T122" s="30"/>
      <c r="U122" s="30"/>
      <c r="V122" s="30"/>
      <c r="W122" s="30"/>
      <c r="X122" s="30"/>
      <c r="Y122" s="30"/>
      <c r="Z122" s="30"/>
      <c r="AA122" s="30"/>
      <c r="AB122" s="30"/>
      <c r="AC122" s="30"/>
      <c r="AD122" s="30"/>
    </row>
    <row r="123" spans="1:30" x14ac:dyDescent="0.25">
      <c r="A123" s="342"/>
      <c r="B123" s="342"/>
      <c r="C123" s="342"/>
      <c r="D123" s="342"/>
      <c r="E123" s="342"/>
      <c r="F123" s="342"/>
      <c r="G123" s="342"/>
      <c r="H123" s="342"/>
      <c r="I123" s="30"/>
      <c r="J123" s="30"/>
      <c r="K123" s="30"/>
      <c r="L123" s="30"/>
      <c r="M123" s="30"/>
      <c r="N123" s="30"/>
      <c r="O123" s="30"/>
      <c r="P123" s="30"/>
      <c r="Q123" s="30"/>
      <c r="R123" s="30"/>
      <c r="S123" s="30"/>
      <c r="T123" s="30"/>
      <c r="U123" s="30"/>
      <c r="V123" s="30"/>
      <c r="W123" s="30"/>
      <c r="X123" s="30"/>
      <c r="Y123" s="30"/>
      <c r="Z123" s="30"/>
      <c r="AA123" s="30"/>
      <c r="AB123" s="30"/>
      <c r="AC123" s="30"/>
      <c r="AD123" s="30"/>
    </row>
    <row r="124" spans="1:30" x14ac:dyDescent="0.25">
      <c r="A124" s="342"/>
      <c r="B124" s="342"/>
      <c r="C124" s="342"/>
      <c r="D124" s="342"/>
      <c r="E124" s="342"/>
      <c r="F124" s="342"/>
      <c r="G124" s="342"/>
      <c r="H124" s="342"/>
      <c r="I124" s="30"/>
      <c r="J124" s="30"/>
      <c r="K124" s="30"/>
      <c r="L124" s="30"/>
      <c r="M124" s="30"/>
      <c r="N124" s="30"/>
      <c r="O124" s="30"/>
      <c r="P124" s="30"/>
      <c r="Q124" s="30"/>
      <c r="R124" s="30"/>
      <c r="S124" s="30"/>
      <c r="T124" s="30"/>
      <c r="U124" s="30"/>
      <c r="V124" s="30"/>
      <c r="W124" s="30"/>
      <c r="X124" s="30"/>
      <c r="Y124" s="30"/>
      <c r="Z124" s="30"/>
      <c r="AA124" s="30"/>
      <c r="AB124" s="30"/>
      <c r="AC124" s="30"/>
      <c r="AD124" s="30"/>
    </row>
    <row r="125" spans="1:30" x14ac:dyDescent="0.25">
      <c r="A125" s="342"/>
      <c r="B125" s="342"/>
      <c r="C125" s="342"/>
      <c r="D125" s="342"/>
      <c r="E125" s="342"/>
      <c r="F125" s="342"/>
      <c r="G125" s="342"/>
      <c r="H125" s="342"/>
      <c r="I125" s="30"/>
      <c r="J125" s="30"/>
      <c r="K125" s="30"/>
      <c r="L125" s="30"/>
      <c r="M125" s="30"/>
      <c r="N125" s="30"/>
      <c r="O125" s="30"/>
      <c r="P125" s="30"/>
      <c r="Q125" s="30"/>
      <c r="R125" s="30"/>
      <c r="S125" s="30"/>
      <c r="T125" s="30"/>
      <c r="U125" s="30"/>
      <c r="V125" s="30"/>
      <c r="W125" s="30"/>
      <c r="X125" s="30"/>
      <c r="Y125" s="30"/>
      <c r="Z125" s="30"/>
      <c r="AA125" s="30"/>
      <c r="AB125" s="30"/>
      <c r="AC125" s="30"/>
      <c r="AD125" s="30"/>
    </row>
    <row r="126" spans="1:30" x14ac:dyDescent="0.25">
      <c r="A126" s="342"/>
      <c r="B126" s="342"/>
      <c r="C126" s="342"/>
      <c r="D126" s="342"/>
      <c r="E126" s="342"/>
      <c r="F126" s="342"/>
      <c r="G126" s="342"/>
      <c r="H126" s="342"/>
      <c r="I126" s="30"/>
      <c r="J126" s="30"/>
      <c r="K126" s="30"/>
      <c r="L126" s="30"/>
      <c r="M126" s="30"/>
      <c r="N126" s="30"/>
      <c r="O126" s="30"/>
      <c r="P126" s="30"/>
      <c r="Q126" s="30"/>
      <c r="R126" s="30"/>
      <c r="S126" s="30"/>
      <c r="T126" s="30"/>
      <c r="U126" s="30"/>
      <c r="V126" s="30"/>
      <c r="W126" s="30"/>
      <c r="X126" s="30"/>
      <c r="Y126" s="30"/>
      <c r="Z126" s="30"/>
      <c r="AA126" s="30"/>
      <c r="AB126" s="30"/>
      <c r="AC126" s="30"/>
      <c r="AD126" s="30"/>
    </row>
    <row r="127" spans="1:30" x14ac:dyDescent="0.25">
      <c r="A127" s="342"/>
      <c r="B127" s="342"/>
      <c r="C127" s="342"/>
      <c r="D127" s="342"/>
      <c r="E127" s="342"/>
      <c r="F127" s="342"/>
      <c r="G127" s="342"/>
      <c r="H127" s="342"/>
      <c r="I127" s="30"/>
      <c r="J127" s="30"/>
      <c r="K127" s="30"/>
      <c r="L127" s="30"/>
      <c r="M127" s="30"/>
      <c r="N127" s="30"/>
      <c r="O127" s="30"/>
      <c r="P127" s="30"/>
      <c r="Q127" s="30"/>
      <c r="R127" s="30"/>
      <c r="S127" s="30"/>
      <c r="T127" s="30"/>
      <c r="U127" s="30"/>
      <c r="V127" s="30"/>
      <c r="W127" s="30"/>
      <c r="X127" s="30"/>
      <c r="Y127" s="30"/>
      <c r="Z127" s="30"/>
      <c r="AA127" s="30"/>
      <c r="AB127" s="30"/>
      <c r="AC127" s="30"/>
      <c r="AD127" s="30"/>
    </row>
    <row r="128" spans="1:30" x14ac:dyDescent="0.25">
      <c r="A128" s="342"/>
      <c r="B128" s="342"/>
      <c r="C128" s="342"/>
      <c r="D128" s="342"/>
      <c r="E128" s="342"/>
      <c r="F128" s="342"/>
      <c r="G128" s="342"/>
      <c r="H128" s="342"/>
      <c r="I128" s="30"/>
      <c r="J128" s="30"/>
      <c r="K128" s="30"/>
      <c r="L128" s="30"/>
      <c r="M128" s="30"/>
      <c r="N128" s="30"/>
      <c r="O128" s="30"/>
      <c r="P128" s="30"/>
      <c r="Q128" s="30"/>
      <c r="R128" s="30"/>
      <c r="S128" s="30"/>
      <c r="T128" s="30"/>
      <c r="U128" s="30"/>
      <c r="V128" s="30"/>
      <c r="W128" s="30"/>
      <c r="X128" s="30"/>
      <c r="Y128" s="30"/>
      <c r="Z128" s="30"/>
      <c r="AA128" s="30"/>
      <c r="AB128" s="30"/>
      <c r="AC128" s="30"/>
      <c r="AD128" s="30"/>
    </row>
    <row r="129" spans="1:30" x14ac:dyDescent="0.25">
      <c r="A129" s="342"/>
      <c r="B129" s="342"/>
      <c r="C129" s="342"/>
      <c r="D129" s="342"/>
      <c r="E129" s="342"/>
      <c r="F129" s="342"/>
      <c r="G129" s="342"/>
      <c r="H129" s="342"/>
      <c r="I129" s="30"/>
      <c r="J129" s="30"/>
      <c r="K129" s="30"/>
      <c r="L129" s="30"/>
      <c r="M129" s="30"/>
      <c r="N129" s="30"/>
      <c r="O129" s="30"/>
      <c r="P129" s="30"/>
      <c r="Q129" s="30"/>
      <c r="R129" s="30"/>
      <c r="S129" s="30"/>
      <c r="T129" s="30"/>
      <c r="U129" s="30"/>
      <c r="V129" s="30"/>
      <c r="W129" s="30"/>
      <c r="X129" s="30"/>
      <c r="Y129" s="30"/>
      <c r="Z129" s="30"/>
      <c r="AA129" s="30"/>
      <c r="AB129" s="30"/>
      <c r="AC129" s="30"/>
      <c r="AD129" s="30"/>
    </row>
    <row r="130" spans="1:30" x14ac:dyDescent="0.25">
      <c r="A130" s="342"/>
      <c r="B130" s="342"/>
      <c r="C130" s="342"/>
      <c r="D130" s="342"/>
      <c r="E130" s="342"/>
      <c r="F130" s="342"/>
      <c r="G130" s="342"/>
      <c r="H130" s="342"/>
      <c r="I130" s="30"/>
      <c r="J130" s="30"/>
      <c r="K130" s="30"/>
      <c r="L130" s="30"/>
      <c r="M130" s="30"/>
      <c r="N130" s="30"/>
      <c r="O130" s="30"/>
      <c r="P130" s="30"/>
      <c r="Q130" s="30"/>
      <c r="R130" s="30"/>
      <c r="S130" s="30"/>
      <c r="T130" s="30"/>
      <c r="U130" s="30"/>
      <c r="V130" s="30"/>
      <c r="W130" s="30"/>
      <c r="X130" s="30"/>
      <c r="Y130" s="30"/>
      <c r="Z130" s="30"/>
      <c r="AA130" s="30"/>
      <c r="AB130" s="30"/>
      <c r="AC130" s="30"/>
      <c r="AD130" s="30"/>
    </row>
    <row r="131" spans="1:30" x14ac:dyDescent="0.25">
      <c r="A131" s="342"/>
      <c r="B131" s="342"/>
      <c r="C131" s="342"/>
      <c r="D131" s="342"/>
      <c r="E131" s="342"/>
      <c r="F131" s="342"/>
      <c r="G131" s="342"/>
      <c r="H131" s="342"/>
      <c r="I131" s="30"/>
      <c r="J131" s="30"/>
      <c r="K131" s="30"/>
      <c r="L131" s="30"/>
      <c r="M131" s="30"/>
      <c r="N131" s="30"/>
      <c r="O131" s="30"/>
      <c r="P131" s="30"/>
      <c r="Q131" s="30"/>
      <c r="R131" s="30"/>
      <c r="S131" s="30"/>
      <c r="T131" s="30"/>
      <c r="U131" s="30"/>
      <c r="V131" s="30"/>
      <c r="W131" s="30"/>
      <c r="X131" s="30"/>
      <c r="Y131" s="30"/>
      <c r="Z131" s="30"/>
      <c r="AA131" s="30"/>
      <c r="AB131" s="30"/>
      <c r="AC131" s="30"/>
      <c r="AD131" s="30"/>
    </row>
    <row r="132" spans="1:30" x14ac:dyDescent="0.25">
      <c r="A132" s="342"/>
      <c r="B132" s="342"/>
      <c r="C132" s="342"/>
      <c r="D132" s="342"/>
      <c r="E132" s="342"/>
      <c r="F132" s="342"/>
      <c r="G132" s="342"/>
      <c r="H132" s="342"/>
      <c r="I132" s="30"/>
      <c r="J132" s="30"/>
      <c r="K132" s="30"/>
      <c r="L132" s="30"/>
      <c r="M132" s="30"/>
      <c r="N132" s="30"/>
      <c r="O132" s="30"/>
      <c r="P132" s="30"/>
      <c r="Q132" s="30"/>
      <c r="R132" s="30"/>
      <c r="S132" s="30"/>
      <c r="T132" s="30"/>
      <c r="U132" s="30"/>
      <c r="V132" s="30"/>
      <c r="W132" s="30"/>
      <c r="X132" s="30"/>
      <c r="Y132" s="30"/>
      <c r="Z132" s="30"/>
      <c r="AA132" s="30"/>
      <c r="AB132" s="30"/>
      <c r="AC132" s="30"/>
      <c r="AD132" s="30"/>
    </row>
    <row r="133" spans="1:30" x14ac:dyDescent="0.25">
      <c r="A133" s="342"/>
      <c r="B133" s="342"/>
      <c r="C133" s="342"/>
      <c r="D133" s="342"/>
      <c r="E133" s="342"/>
      <c r="F133" s="342"/>
      <c r="G133" s="342"/>
      <c r="H133" s="342"/>
      <c r="I133" s="30"/>
      <c r="J133" s="30"/>
      <c r="K133" s="30"/>
      <c r="L133" s="30"/>
      <c r="M133" s="30"/>
      <c r="N133" s="30"/>
      <c r="O133" s="30"/>
      <c r="P133" s="30"/>
      <c r="Q133" s="30"/>
      <c r="R133" s="30"/>
      <c r="S133" s="30"/>
      <c r="T133" s="30"/>
      <c r="U133" s="30"/>
      <c r="V133" s="30"/>
      <c r="W133" s="30"/>
      <c r="X133" s="30"/>
      <c r="Y133" s="30"/>
      <c r="Z133" s="30"/>
      <c r="AA133" s="30"/>
      <c r="AB133" s="30"/>
      <c r="AC133" s="30"/>
      <c r="AD133" s="30"/>
    </row>
    <row r="134" spans="1:30" x14ac:dyDescent="0.25">
      <c r="A134" s="342"/>
      <c r="B134" s="342"/>
      <c r="C134" s="342"/>
      <c r="D134" s="342"/>
      <c r="E134" s="342"/>
      <c r="F134" s="342"/>
      <c r="G134" s="342"/>
      <c r="H134" s="342"/>
      <c r="I134" s="30"/>
      <c r="J134" s="30"/>
      <c r="K134" s="30"/>
      <c r="L134" s="30"/>
      <c r="M134" s="30"/>
      <c r="N134" s="30"/>
      <c r="O134" s="30"/>
      <c r="P134" s="30"/>
      <c r="Q134" s="30"/>
      <c r="R134" s="30"/>
      <c r="S134" s="30"/>
      <c r="T134" s="30"/>
      <c r="U134" s="30"/>
      <c r="V134" s="30"/>
      <c r="W134" s="30"/>
      <c r="X134" s="30"/>
      <c r="Y134" s="30"/>
      <c r="Z134" s="30"/>
      <c r="AA134" s="30"/>
      <c r="AB134" s="30"/>
      <c r="AC134" s="30"/>
      <c r="AD134" s="30"/>
    </row>
    <row r="135" spans="1:30" x14ac:dyDescent="0.25">
      <c r="A135" s="342"/>
      <c r="B135" s="342"/>
      <c r="C135" s="342"/>
      <c r="D135" s="342"/>
      <c r="E135" s="342"/>
      <c r="F135" s="342"/>
      <c r="G135" s="342"/>
      <c r="H135" s="342"/>
      <c r="I135" s="30"/>
      <c r="J135" s="30"/>
      <c r="K135" s="30"/>
      <c r="L135" s="30"/>
      <c r="M135" s="30"/>
      <c r="N135" s="30"/>
      <c r="O135" s="30"/>
      <c r="P135" s="30"/>
      <c r="Q135" s="30"/>
      <c r="R135" s="30"/>
      <c r="S135" s="30"/>
      <c r="T135" s="30"/>
      <c r="U135" s="30"/>
      <c r="V135" s="30"/>
      <c r="W135" s="30"/>
      <c r="X135" s="30"/>
      <c r="Y135" s="30"/>
      <c r="Z135" s="30"/>
      <c r="AA135" s="30"/>
      <c r="AB135" s="30"/>
      <c r="AC135" s="30"/>
      <c r="AD135" s="30"/>
    </row>
    <row r="136" spans="1:30" x14ac:dyDescent="0.25">
      <c r="A136" s="342"/>
      <c r="B136" s="342"/>
      <c r="C136" s="342"/>
      <c r="D136" s="342"/>
      <c r="E136" s="342"/>
      <c r="F136" s="342"/>
      <c r="G136" s="342"/>
      <c r="H136" s="342"/>
      <c r="I136" s="30"/>
      <c r="J136" s="30"/>
      <c r="K136" s="30"/>
      <c r="L136" s="30"/>
      <c r="M136" s="30"/>
      <c r="N136" s="30"/>
      <c r="O136" s="30"/>
      <c r="P136" s="30"/>
      <c r="Q136" s="30"/>
      <c r="R136" s="30"/>
      <c r="S136" s="30"/>
      <c r="T136" s="30"/>
      <c r="U136" s="30"/>
      <c r="V136" s="30"/>
      <c r="W136" s="30"/>
      <c r="X136" s="30"/>
      <c r="Y136" s="30"/>
      <c r="Z136" s="30"/>
      <c r="AA136" s="30"/>
      <c r="AB136" s="30"/>
      <c r="AC136" s="30"/>
      <c r="AD136" s="30"/>
    </row>
    <row r="137" spans="1:30" x14ac:dyDescent="0.25">
      <c r="A137" s="342"/>
      <c r="B137" s="342"/>
      <c r="C137" s="342"/>
      <c r="D137" s="342"/>
      <c r="E137" s="342"/>
      <c r="F137" s="342"/>
      <c r="G137" s="342"/>
      <c r="H137" s="342"/>
      <c r="I137" s="30"/>
      <c r="J137" s="30"/>
      <c r="K137" s="30"/>
      <c r="L137" s="30"/>
      <c r="M137" s="30"/>
      <c r="N137" s="30"/>
      <c r="O137" s="30"/>
      <c r="P137" s="30"/>
      <c r="Q137" s="30"/>
      <c r="R137" s="30"/>
      <c r="S137" s="30"/>
      <c r="T137" s="30"/>
      <c r="U137" s="30"/>
      <c r="V137" s="30"/>
      <c r="W137" s="30"/>
      <c r="X137" s="30"/>
      <c r="Y137" s="30"/>
      <c r="Z137" s="30"/>
      <c r="AA137" s="30"/>
      <c r="AB137" s="30"/>
      <c r="AC137" s="30"/>
      <c r="AD137" s="30"/>
    </row>
    <row r="138" spans="1:30" x14ac:dyDescent="0.25">
      <c r="A138" s="342"/>
      <c r="B138" s="342"/>
      <c r="C138" s="342"/>
      <c r="D138" s="342"/>
      <c r="E138" s="342"/>
      <c r="F138" s="342"/>
      <c r="G138" s="342"/>
      <c r="H138" s="342"/>
      <c r="I138" s="30"/>
      <c r="J138" s="30"/>
      <c r="K138" s="30"/>
      <c r="L138" s="30"/>
      <c r="M138" s="30"/>
      <c r="N138" s="30"/>
      <c r="O138" s="30"/>
      <c r="P138" s="30"/>
      <c r="Q138" s="30"/>
      <c r="R138" s="30"/>
      <c r="S138" s="30"/>
      <c r="T138" s="30"/>
      <c r="U138" s="30"/>
      <c r="V138" s="30"/>
      <c r="W138" s="30"/>
      <c r="X138" s="30"/>
      <c r="Y138" s="30"/>
      <c r="Z138" s="30"/>
      <c r="AA138" s="30"/>
      <c r="AB138" s="30"/>
      <c r="AC138" s="30"/>
      <c r="AD138" s="30"/>
    </row>
    <row r="139" spans="1:30" x14ac:dyDescent="0.25">
      <c r="A139" s="342"/>
      <c r="B139" s="342"/>
      <c r="C139" s="342"/>
      <c r="D139" s="342"/>
      <c r="E139" s="342"/>
      <c r="F139" s="342"/>
      <c r="G139" s="342"/>
      <c r="H139" s="342"/>
      <c r="I139" s="30"/>
      <c r="J139" s="30"/>
      <c r="K139" s="30"/>
      <c r="L139" s="30"/>
      <c r="M139" s="30"/>
      <c r="N139" s="30"/>
      <c r="O139" s="30"/>
      <c r="P139" s="30"/>
      <c r="Q139" s="30"/>
      <c r="R139" s="30"/>
      <c r="S139" s="30"/>
      <c r="T139" s="30"/>
      <c r="U139" s="30"/>
      <c r="V139" s="30"/>
      <c r="W139" s="30"/>
      <c r="X139" s="30"/>
      <c r="Y139" s="30"/>
      <c r="Z139" s="30"/>
      <c r="AA139" s="30"/>
      <c r="AB139" s="30"/>
      <c r="AC139" s="30"/>
      <c r="AD139" s="30"/>
    </row>
    <row r="140" spans="1:30" x14ac:dyDescent="0.25">
      <c r="A140" s="342"/>
      <c r="B140" s="342"/>
      <c r="C140" s="342"/>
      <c r="D140" s="342"/>
      <c r="E140" s="342"/>
      <c r="F140" s="342"/>
      <c r="G140" s="342"/>
      <c r="H140" s="342"/>
      <c r="I140" s="30"/>
      <c r="J140" s="30"/>
      <c r="K140" s="30"/>
      <c r="L140" s="30"/>
      <c r="M140" s="30"/>
      <c r="N140" s="30"/>
      <c r="O140" s="30"/>
      <c r="P140" s="30"/>
      <c r="Q140" s="30"/>
      <c r="R140" s="30"/>
      <c r="S140" s="30"/>
      <c r="T140" s="30"/>
      <c r="U140" s="30"/>
      <c r="V140" s="30"/>
      <c r="W140" s="30"/>
      <c r="X140" s="30"/>
      <c r="Y140" s="30"/>
      <c r="Z140" s="30"/>
      <c r="AA140" s="30"/>
      <c r="AB140" s="30"/>
      <c r="AC140" s="30"/>
      <c r="AD140" s="30"/>
    </row>
    <row r="141" spans="1:30" x14ac:dyDescent="0.25">
      <c r="A141" s="342"/>
      <c r="B141" s="342"/>
      <c r="C141" s="342"/>
      <c r="D141" s="342"/>
      <c r="E141" s="342"/>
      <c r="F141" s="342"/>
      <c r="G141" s="342"/>
      <c r="H141" s="342"/>
      <c r="I141" s="30"/>
      <c r="J141" s="30"/>
      <c r="K141" s="30"/>
      <c r="L141" s="30"/>
      <c r="M141" s="30"/>
      <c r="N141" s="30"/>
      <c r="O141" s="30"/>
      <c r="P141" s="30"/>
      <c r="Q141" s="30"/>
      <c r="R141" s="30"/>
      <c r="S141" s="30"/>
      <c r="T141" s="30"/>
      <c r="U141" s="30"/>
      <c r="V141" s="30"/>
      <c r="W141" s="30"/>
      <c r="X141" s="30"/>
      <c r="Y141" s="30"/>
      <c r="Z141" s="30"/>
      <c r="AA141" s="30"/>
      <c r="AB141" s="30"/>
      <c r="AC141" s="30"/>
      <c r="AD141" s="30"/>
    </row>
    <row r="142" spans="1:30" x14ac:dyDescent="0.25">
      <c r="A142" s="342"/>
      <c r="B142" s="342"/>
      <c r="C142" s="342"/>
      <c r="D142" s="342"/>
      <c r="E142" s="342"/>
      <c r="F142" s="342"/>
      <c r="G142" s="342"/>
      <c r="H142" s="342"/>
      <c r="I142" s="30"/>
      <c r="J142" s="30"/>
      <c r="K142" s="30"/>
      <c r="L142" s="30"/>
      <c r="M142" s="30"/>
      <c r="N142" s="30"/>
      <c r="O142" s="30"/>
      <c r="P142" s="30"/>
      <c r="Q142" s="30"/>
      <c r="R142" s="30"/>
      <c r="S142" s="30"/>
      <c r="T142" s="30"/>
      <c r="U142" s="30"/>
      <c r="V142" s="30"/>
      <c r="W142" s="30"/>
      <c r="X142" s="30"/>
      <c r="Y142" s="30"/>
      <c r="Z142" s="30"/>
      <c r="AA142" s="30"/>
      <c r="AB142" s="30"/>
      <c r="AC142" s="30"/>
      <c r="AD142" s="30"/>
    </row>
    <row r="143" spans="1:30" x14ac:dyDescent="0.25">
      <c r="A143" s="342"/>
      <c r="B143" s="342"/>
      <c r="C143" s="342"/>
      <c r="D143" s="342"/>
      <c r="E143" s="342"/>
      <c r="F143" s="342"/>
      <c r="G143" s="342"/>
      <c r="H143" s="342"/>
      <c r="I143" s="30"/>
      <c r="J143" s="30"/>
      <c r="K143" s="30"/>
      <c r="L143" s="30"/>
      <c r="M143" s="30"/>
      <c r="N143" s="30"/>
      <c r="O143" s="30"/>
      <c r="P143" s="30"/>
      <c r="Q143" s="30"/>
      <c r="R143" s="30"/>
      <c r="S143" s="30"/>
      <c r="T143" s="30"/>
      <c r="U143" s="30"/>
      <c r="V143" s="30"/>
      <c r="W143" s="30"/>
      <c r="X143" s="30"/>
      <c r="Y143" s="30"/>
      <c r="Z143" s="30"/>
      <c r="AA143" s="30"/>
      <c r="AB143" s="30"/>
      <c r="AC143" s="30"/>
      <c r="AD143" s="30"/>
    </row>
    <row r="144" spans="1:30" x14ac:dyDescent="0.25">
      <c r="A144" s="342"/>
      <c r="B144" s="342"/>
      <c r="C144" s="342"/>
      <c r="D144" s="342"/>
      <c r="E144" s="342"/>
      <c r="F144" s="342"/>
      <c r="G144" s="342"/>
      <c r="H144" s="342"/>
      <c r="I144" s="30"/>
      <c r="J144" s="30"/>
      <c r="K144" s="30"/>
      <c r="L144" s="30"/>
      <c r="M144" s="30"/>
      <c r="N144" s="30"/>
      <c r="O144" s="30"/>
      <c r="P144" s="30"/>
      <c r="Q144" s="30"/>
      <c r="R144" s="30"/>
      <c r="S144" s="30"/>
      <c r="T144" s="30"/>
      <c r="U144" s="30"/>
      <c r="V144" s="30"/>
      <c r="W144" s="30"/>
      <c r="X144" s="30"/>
      <c r="Y144" s="30"/>
      <c r="Z144" s="30"/>
      <c r="AA144" s="30"/>
      <c r="AB144" s="30"/>
      <c r="AC144" s="30"/>
      <c r="AD144" s="30"/>
    </row>
    <row r="145" spans="1:30" x14ac:dyDescent="0.25">
      <c r="A145" s="342"/>
      <c r="B145" s="342"/>
      <c r="C145" s="342"/>
      <c r="D145" s="342"/>
      <c r="E145" s="342"/>
      <c r="F145" s="342"/>
      <c r="G145" s="342"/>
      <c r="H145" s="342"/>
      <c r="I145" s="30"/>
      <c r="J145" s="30"/>
      <c r="K145" s="30"/>
      <c r="L145" s="30"/>
      <c r="M145" s="30"/>
      <c r="N145" s="30"/>
      <c r="O145" s="30"/>
      <c r="P145" s="30"/>
      <c r="Q145" s="30"/>
      <c r="R145" s="30"/>
      <c r="S145" s="30"/>
      <c r="T145" s="30"/>
      <c r="U145" s="30"/>
      <c r="V145" s="30"/>
      <c r="W145" s="30"/>
      <c r="X145" s="30"/>
      <c r="Y145" s="30"/>
      <c r="Z145" s="30"/>
      <c r="AA145" s="30"/>
      <c r="AB145" s="30"/>
      <c r="AC145" s="30"/>
      <c r="AD145" s="30"/>
    </row>
    <row r="146" spans="1:30" x14ac:dyDescent="0.25">
      <c r="A146" s="342"/>
      <c r="B146" s="342"/>
      <c r="C146" s="342"/>
      <c r="D146" s="342"/>
      <c r="E146" s="342"/>
      <c r="F146" s="342"/>
      <c r="G146" s="342"/>
      <c r="H146" s="342"/>
      <c r="I146" s="30"/>
      <c r="J146" s="30"/>
      <c r="K146" s="30"/>
      <c r="L146" s="30"/>
      <c r="M146" s="30"/>
      <c r="N146" s="30"/>
      <c r="O146" s="30"/>
      <c r="P146" s="30"/>
      <c r="Q146" s="30"/>
      <c r="R146" s="30"/>
      <c r="S146" s="30"/>
      <c r="T146" s="30"/>
      <c r="U146" s="30"/>
      <c r="V146" s="30"/>
      <c r="W146" s="30"/>
      <c r="X146" s="30"/>
      <c r="Y146" s="30"/>
      <c r="Z146" s="30"/>
      <c r="AA146" s="30"/>
      <c r="AB146" s="30"/>
      <c r="AC146" s="30"/>
      <c r="AD146" s="30"/>
    </row>
    <row r="147" spans="1:30" x14ac:dyDescent="0.25">
      <c r="A147" s="342"/>
      <c r="B147" s="342"/>
      <c r="C147" s="342"/>
      <c r="D147" s="342"/>
      <c r="E147" s="342"/>
      <c r="F147" s="342"/>
      <c r="G147" s="342"/>
      <c r="H147" s="342"/>
      <c r="I147" s="30"/>
      <c r="J147" s="30"/>
      <c r="K147" s="30"/>
      <c r="L147" s="30"/>
      <c r="M147" s="30"/>
      <c r="N147" s="30"/>
      <c r="O147" s="30"/>
      <c r="P147" s="30"/>
      <c r="Q147" s="30"/>
      <c r="R147" s="30"/>
      <c r="S147" s="30"/>
      <c r="T147" s="30"/>
      <c r="U147" s="30"/>
      <c r="V147" s="30"/>
      <c r="W147" s="30"/>
      <c r="X147" s="30"/>
      <c r="Y147" s="30"/>
      <c r="Z147" s="30"/>
      <c r="AA147" s="30"/>
      <c r="AB147" s="30"/>
      <c r="AC147" s="30"/>
      <c r="AD147" s="30"/>
    </row>
  </sheetData>
  <sheetProtection algorithmName="SHA-512" hashValue="lS130oEhOrrDrmpnfy6wYsFeUOVHrdxSH2TgCrM3gARUwXL3Vp+4L76CWJ0XcummI2clMh7Xg1Yj65aGs1a/1g==" saltValue="Rovwt0VCOR5OWYtC53pzaA==" spinCount="100000" sheet="1" objects="1" scenarios="1" formatColumns="0" formatRows="0"/>
  <customSheetViews>
    <customSheetView guid="{BDC8AE3F-6C52-4013-8B34-4743A4E33792}" hiddenRows="1" hiddenColumns="1" state="hidden">
      <pageMargins left="0.7" right="0.7" top="0.75" bottom="0.75" header="0.3" footer="0.3"/>
      <pageSetup orientation="portrait" r:id="rId1"/>
    </customSheetView>
    <customSheetView guid="{DFDD0A5F-1CD5-4B59-83C1-73FEE1AC7815}" hiddenRows="1" hiddenColumns="1" state="hidden">
      <pageMargins left="0.7" right="0.7" top="0.75" bottom="0.75" header="0.3" footer="0.3"/>
      <pageSetup orientation="portrait" r:id="rId2"/>
    </customSheetView>
  </customSheetViews>
  <pageMargins left="0.7" right="0.7" top="0.75" bottom="0.75" header="0.3" footer="0.3"/>
  <pageSetup orientation="portrait"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theme="1" tint="0.249977111117893"/>
  </sheetPr>
  <dimension ref="A1:AR91"/>
  <sheetViews>
    <sheetView workbookViewId="0"/>
  </sheetViews>
  <sheetFormatPr defaultColWidth="8.5703125" defaultRowHeight="15.75" x14ac:dyDescent="0.25"/>
  <cols>
    <col min="1" max="1" width="2.5703125" style="8" customWidth="1"/>
    <col min="2" max="2" width="10.5703125" style="8" customWidth="1"/>
    <col min="3" max="3" width="72" style="357" customWidth="1"/>
    <col min="4" max="4" width="16.42578125" style="357" customWidth="1"/>
    <col min="5" max="5" width="14.42578125" style="357" customWidth="1"/>
    <col min="6" max="14" width="12.5703125" style="357" customWidth="1"/>
    <col min="15" max="15" width="2.5703125" style="357" customWidth="1"/>
    <col min="16" max="17" width="8.5703125" style="357"/>
    <col min="18" max="18" width="9" style="359" customWidth="1"/>
    <col min="19" max="19" width="8.5703125" style="357"/>
    <col min="20" max="16384" width="8.5703125" style="8"/>
  </cols>
  <sheetData>
    <row r="1" spans="1:44" s="24" customFormat="1" ht="22.5" customHeight="1" x14ac:dyDescent="0.25">
      <c r="A1" s="9"/>
      <c r="B1" s="9"/>
      <c r="C1" s="338" t="s">
        <v>19</v>
      </c>
      <c r="D1" s="338"/>
      <c r="E1" s="338"/>
      <c r="F1" s="338"/>
      <c r="G1" s="338"/>
      <c r="H1" s="338"/>
      <c r="I1" s="338"/>
      <c r="J1" s="338"/>
      <c r="K1" s="338"/>
      <c r="L1" s="338"/>
      <c r="M1" s="338"/>
      <c r="N1" s="338"/>
      <c r="O1" s="338"/>
      <c r="P1" s="338"/>
      <c r="Q1" s="338"/>
      <c r="R1" s="338"/>
      <c r="S1" s="338"/>
      <c r="T1" s="9"/>
      <c r="U1" s="9"/>
      <c r="V1" s="9"/>
      <c r="W1" s="9"/>
      <c r="X1" s="9"/>
      <c r="Y1" s="9"/>
      <c r="Z1" s="9"/>
      <c r="AA1" s="9"/>
      <c r="AB1" s="9"/>
      <c r="AC1" s="9"/>
      <c r="AD1" s="9"/>
      <c r="AE1" s="9"/>
      <c r="AF1" s="9"/>
      <c r="AG1" s="9"/>
      <c r="AH1" s="9"/>
      <c r="AI1" s="9"/>
      <c r="AJ1" s="9"/>
      <c r="AK1" s="9"/>
      <c r="AL1" s="9"/>
      <c r="AM1" s="9"/>
      <c r="AN1" s="9"/>
      <c r="AO1" s="9"/>
      <c r="AP1" s="9"/>
      <c r="AQ1" s="9"/>
      <c r="AR1" s="9"/>
    </row>
    <row r="2" spans="1:44" x14ac:dyDescent="0.25">
      <c r="A2" s="28"/>
      <c r="B2" s="28"/>
      <c r="C2" s="339" t="s">
        <v>20</v>
      </c>
      <c r="D2" s="340"/>
      <c r="E2" s="340"/>
      <c r="F2" s="340"/>
      <c r="G2" s="340"/>
      <c r="H2" s="340"/>
      <c r="I2" s="340"/>
      <c r="J2" s="340"/>
      <c r="K2" s="340"/>
      <c r="L2" s="340"/>
      <c r="M2" s="340"/>
      <c r="N2" s="340"/>
      <c r="O2" s="340"/>
      <c r="P2" s="341"/>
      <c r="Q2" s="341"/>
      <c r="R2" s="341"/>
      <c r="S2" s="341"/>
      <c r="T2" s="30"/>
      <c r="U2" s="30"/>
      <c r="V2" s="30"/>
      <c r="W2" s="30"/>
      <c r="X2" s="30"/>
      <c r="Y2" s="30"/>
      <c r="Z2" s="30"/>
      <c r="AA2" s="30"/>
      <c r="AB2" s="30"/>
      <c r="AC2" s="30"/>
      <c r="AD2" s="30"/>
      <c r="AE2" s="30"/>
      <c r="AF2" s="30"/>
      <c r="AG2" s="30"/>
      <c r="AH2" s="30"/>
      <c r="AI2" s="30"/>
      <c r="AJ2" s="28"/>
      <c r="AK2" s="28"/>
      <c r="AL2" s="28"/>
      <c r="AM2" s="28"/>
      <c r="AN2" s="28"/>
      <c r="AO2" s="28"/>
      <c r="AP2" s="28"/>
      <c r="AQ2" s="28"/>
      <c r="AR2" s="28"/>
    </row>
    <row r="3" spans="1:44" x14ac:dyDescent="0.25">
      <c r="A3" s="28"/>
      <c r="B3" s="28"/>
      <c r="C3" s="343"/>
      <c r="D3" s="344" t="s">
        <v>21</v>
      </c>
      <c r="E3" s="1537" t="s">
        <v>22</v>
      </c>
      <c r="F3" s="1537"/>
      <c r="G3" s="1537" t="s">
        <v>23</v>
      </c>
      <c r="H3" s="1537"/>
      <c r="I3" s="1537" t="s">
        <v>24</v>
      </c>
      <c r="J3" s="1537"/>
      <c r="K3" s="1537" t="s">
        <v>25</v>
      </c>
      <c r="L3" s="1537"/>
      <c r="M3" s="1537" t="s">
        <v>26</v>
      </c>
      <c r="N3" s="1537"/>
      <c r="O3" s="345"/>
      <c r="P3" s="1537" t="s">
        <v>27</v>
      </c>
      <c r="Q3" s="1537"/>
      <c r="R3" s="341"/>
      <c r="S3" s="341"/>
      <c r="T3" s="30"/>
      <c r="U3" s="30"/>
      <c r="V3" s="30"/>
      <c r="W3" s="30"/>
      <c r="X3" s="30"/>
      <c r="Y3" s="30"/>
      <c r="Z3" s="30"/>
      <c r="AA3" s="30"/>
      <c r="AB3" s="30"/>
      <c r="AC3" s="30"/>
      <c r="AD3" s="30"/>
      <c r="AE3" s="30"/>
      <c r="AF3" s="30"/>
      <c r="AG3" s="30"/>
      <c r="AH3" s="30"/>
      <c r="AI3" s="30"/>
      <c r="AJ3" s="28"/>
      <c r="AK3" s="28"/>
      <c r="AL3" s="28"/>
      <c r="AM3" s="28"/>
      <c r="AN3" s="28"/>
      <c r="AO3" s="28"/>
      <c r="AP3" s="28"/>
      <c r="AQ3" s="28"/>
      <c r="AR3" s="28"/>
    </row>
    <row r="4" spans="1:44" x14ac:dyDescent="0.25">
      <c r="A4" s="28"/>
      <c r="B4" s="28"/>
      <c r="C4" s="344" t="s">
        <v>28</v>
      </c>
      <c r="D4" s="343"/>
      <c r="E4" s="346"/>
      <c r="F4" s="346"/>
      <c r="G4" s="346"/>
      <c r="H4" s="346"/>
      <c r="I4" s="346"/>
      <c r="J4" s="346"/>
      <c r="K4" s="346"/>
      <c r="L4" s="346"/>
      <c r="M4" s="346"/>
      <c r="N4" s="346"/>
      <c r="O4" s="345"/>
      <c r="P4" s="341"/>
      <c r="Q4" s="341"/>
      <c r="R4" s="341"/>
      <c r="S4" s="341"/>
      <c r="T4" s="30"/>
      <c r="U4" s="30"/>
      <c r="V4" s="30"/>
      <c r="W4" s="30"/>
      <c r="X4" s="30"/>
      <c r="Y4" s="30"/>
      <c r="Z4" s="30"/>
      <c r="AA4" s="30"/>
      <c r="AB4" s="30"/>
      <c r="AC4" s="30"/>
      <c r="AD4" s="30"/>
      <c r="AE4" s="30"/>
      <c r="AF4" s="30"/>
      <c r="AG4" s="30"/>
      <c r="AH4" s="30"/>
      <c r="AI4" s="30"/>
      <c r="AJ4" s="28"/>
      <c r="AK4" s="28"/>
      <c r="AL4" s="28"/>
      <c r="AM4" s="28"/>
      <c r="AN4" s="28"/>
      <c r="AO4" s="28"/>
      <c r="AP4" s="28"/>
      <c r="AQ4" s="28"/>
      <c r="AR4" s="28"/>
    </row>
    <row r="5" spans="1:44" x14ac:dyDescent="0.25">
      <c r="A5" s="28"/>
      <c r="B5" s="28"/>
      <c r="C5" s="347" t="s">
        <v>6</v>
      </c>
      <c r="D5" s="343" t="s">
        <v>29</v>
      </c>
      <c r="E5" s="348">
        <v>0</v>
      </c>
      <c r="F5" s="348">
        <v>0</v>
      </c>
      <c r="G5" s="348">
        <v>0</v>
      </c>
      <c r="H5" s="348">
        <v>0.4</v>
      </c>
      <c r="I5" s="348">
        <v>0.4</v>
      </c>
      <c r="J5" s="348">
        <v>0.8</v>
      </c>
      <c r="K5" s="348">
        <v>0.8</v>
      </c>
      <c r="L5" s="348">
        <v>0.9</v>
      </c>
      <c r="M5" s="348">
        <v>0.9</v>
      </c>
      <c r="N5" s="348">
        <v>0.9</v>
      </c>
      <c r="O5" s="341"/>
      <c r="P5" s="341"/>
      <c r="Q5" s="341"/>
      <c r="R5" s="341"/>
      <c r="S5" s="341"/>
      <c r="T5" s="30"/>
      <c r="U5" s="30"/>
      <c r="V5" s="30"/>
      <c r="W5" s="30"/>
      <c r="X5" s="30"/>
      <c r="Y5" s="30"/>
      <c r="Z5" s="30"/>
      <c r="AA5" s="30"/>
      <c r="AB5" s="30"/>
      <c r="AC5" s="30"/>
      <c r="AD5" s="30"/>
      <c r="AE5" s="30"/>
      <c r="AF5" s="30"/>
      <c r="AG5" s="30"/>
      <c r="AH5" s="30"/>
      <c r="AI5" s="30"/>
      <c r="AJ5" s="28"/>
      <c r="AK5" s="28"/>
      <c r="AL5" s="28"/>
      <c r="AM5" s="28"/>
      <c r="AN5" s="28"/>
      <c r="AO5" s="28"/>
      <c r="AP5" s="28"/>
      <c r="AQ5" s="28"/>
      <c r="AR5" s="28"/>
    </row>
    <row r="6" spans="1:44" x14ac:dyDescent="0.25">
      <c r="A6" s="28"/>
      <c r="B6" s="28"/>
      <c r="C6" s="343"/>
      <c r="D6" s="343"/>
      <c r="E6" s="349"/>
      <c r="F6" s="349"/>
      <c r="G6" s="349"/>
      <c r="H6" s="349"/>
      <c r="I6" s="349"/>
      <c r="J6" s="349"/>
      <c r="K6" s="349"/>
      <c r="L6" s="349"/>
      <c r="M6" s="349"/>
      <c r="N6" s="349"/>
      <c r="O6" s="341"/>
      <c r="P6" s="341"/>
      <c r="Q6" s="341"/>
      <c r="R6" s="341"/>
      <c r="S6" s="341"/>
      <c r="T6" s="30"/>
      <c r="U6" s="30"/>
      <c r="V6" s="30"/>
      <c r="W6" s="30"/>
      <c r="X6" s="30"/>
      <c r="Y6" s="30"/>
      <c r="Z6" s="30"/>
      <c r="AA6" s="30"/>
      <c r="AB6" s="30"/>
      <c r="AC6" s="30"/>
      <c r="AD6" s="30"/>
      <c r="AE6" s="30"/>
      <c r="AF6" s="30"/>
      <c r="AG6" s="30"/>
      <c r="AH6" s="30"/>
      <c r="AI6" s="30"/>
      <c r="AJ6" s="28"/>
      <c r="AK6" s="28"/>
      <c r="AL6" s="28"/>
      <c r="AM6" s="28"/>
      <c r="AN6" s="28"/>
      <c r="AO6" s="28"/>
      <c r="AP6" s="28"/>
      <c r="AQ6" s="28"/>
      <c r="AR6" s="28"/>
    </row>
    <row r="7" spans="1:44" x14ac:dyDescent="0.25">
      <c r="A7" s="28"/>
      <c r="B7" s="28"/>
      <c r="C7" s="344" t="s">
        <v>30</v>
      </c>
      <c r="D7" s="343"/>
      <c r="E7" s="351"/>
      <c r="F7" s="351"/>
      <c r="G7" s="351"/>
      <c r="H7" s="351"/>
      <c r="I7" s="351"/>
      <c r="J7" s="351"/>
      <c r="K7" s="351"/>
      <c r="L7" s="351"/>
      <c r="M7" s="351"/>
      <c r="N7" s="351"/>
      <c r="O7" s="341"/>
      <c r="P7" s="341"/>
      <c r="Q7" s="341"/>
      <c r="R7" s="341"/>
      <c r="S7" s="341"/>
      <c r="T7" s="30"/>
      <c r="U7" s="30"/>
      <c r="V7" s="30"/>
      <c r="W7" s="30"/>
      <c r="X7" s="30"/>
      <c r="Y7" s="30"/>
      <c r="Z7" s="30"/>
      <c r="AA7" s="30"/>
      <c r="AB7" s="30"/>
      <c r="AC7" s="30"/>
      <c r="AD7" s="30"/>
      <c r="AE7" s="30"/>
      <c r="AF7" s="30"/>
      <c r="AG7" s="30"/>
      <c r="AH7" s="30"/>
      <c r="AI7" s="30"/>
      <c r="AJ7" s="28"/>
      <c r="AK7" s="28"/>
      <c r="AL7" s="28"/>
      <c r="AM7" s="28"/>
      <c r="AN7" s="28"/>
      <c r="AO7" s="28"/>
      <c r="AP7" s="28"/>
      <c r="AQ7" s="28"/>
      <c r="AR7" s="28"/>
    </row>
    <row r="8" spans="1:44" x14ac:dyDescent="0.25">
      <c r="A8" s="28"/>
      <c r="B8" s="28"/>
      <c r="C8" s="347" t="s">
        <v>31</v>
      </c>
      <c r="D8" s="343" t="s">
        <v>32</v>
      </c>
      <c r="E8" s="352" t="s">
        <v>33</v>
      </c>
      <c r="F8" s="352">
        <v>10</v>
      </c>
      <c r="G8" s="352">
        <v>10</v>
      </c>
      <c r="H8" s="352">
        <v>6</v>
      </c>
      <c r="I8" s="352">
        <v>6</v>
      </c>
      <c r="J8" s="352">
        <v>5</v>
      </c>
      <c r="K8" s="352">
        <v>5</v>
      </c>
      <c r="L8" s="353">
        <v>3</v>
      </c>
      <c r="M8" s="352" t="s">
        <v>34</v>
      </c>
      <c r="N8" s="352">
        <v>3</v>
      </c>
      <c r="O8" s="341"/>
      <c r="P8" s="341"/>
      <c r="Q8" s="341"/>
      <c r="R8" s="341"/>
      <c r="S8" s="341"/>
      <c r="T8" s="30"/>
      <c r="U8" s="30"/>
      <c r="V8" s="30"/>
      <c r="W8" s="30"/>
      <c r="X8" s="30"/>
      <c r="Y8" s="30"/>
      <c r="Z8" s="30"/>
      <c r="AA8" s="30"/>
      <c r="AB8" s="30"/>
      <c r="AC8" s="30"/>
      <c r="AD8" s="30"/>
      <c r="AE8" s="30"/>
      <c r="AF8" s="30"/>
      <c r="AG8" s="30"/>
      <c r="AH8" s="30"/>
      <c r="AI8" s="30"/>
      <c r="AJ8" s="28"/>
      <c r="AK8" s="28"/>
      <c r="AL8" s="28"/>
      <c r="AM8" s="28"/>
      <c r="AN8" s="28"/>
      <c r="AO8" s="28"/>
      <c r="AP8" s="28"/>
      <c r="AQ8" s="28"/>
      <c r="AR8" s="28"/>
    </row>
    <row r="9" spans="1:44" s="13" customFormat="1" x14ac:dyDescent="0.25">
      <c r="A9" s="29"/>
      <c r="B9" s="29"/>
      <c r="C9" s="354"/>
      <c r="D9" s="354"/>
      <c r="E9" s="349"/>
      <c r="F9" s="349"/>
      <c r="G9" s="350"/>
      <c r="H9" s="349"/>
      <c r="I9" s="349"/>
      <c r="J9" s="349"/>
      <c r="K9" s="349"/>
      <c r="L9" s="349"/>
      <c r="M9" s="349"/>
      <c r="N9" s="349"/>
      <c r="O9" s="341"/>
      <c r="P9" s="341"/>
      <c r="Q9" s="341"/>
      <c r="R9" s="341"/>
      <c r="S9" s="341"/>
      <c r="T9" s="30"/>
      <c r="U9" s="30"/>
      <c r="V9" s="30"/>
      <c r="W9" s="30"/>
      <c r="X9" s="30"/>
      <c r="Y9" s="30"/>
      <c r="Z9" s="30"/>
      <c r="AA9" s="30"/>
      <c r="AB9" s="30"/>
      <c r="AC9" s="30"/>
      <c r="AD9" s="30"/>
      <c r="AE9" s="30"/>
      <c r="AF9" s="30"/>
      <c r="AG9" s="30"/>
      <c r="AH9" s="30"/>
      <c r="AI9" s="30"/>
      <c r="AJ9" s="29"/>
      <c r="AK9" s="29"/>
      <c r="AL9" s="29"/>
      <c r="AM9" s="29"/>
      <c r="AN9" s="29"/>
      <c r="AO9" s="29"/>
      <c r="AP9" s="29"/>
      <c r="AQ9" s="29"/>
      <c r="AR9" s="29"/>
    </row>
    <row r="10" spans="1:44" ht="15" customHeight="1" x14ac:dyDescent="0.25">
      <c r="A10" s="28"/>
      <c r="B10" s="28"/>
      <c r="C10" s="344" t="s">
        <v>35</v>
      </c>
      <c r="D10" s="343"/>
      <c r="E10" s="351"/>
      <c r="F10" s="351"/>
      <c r="G10" s="677"/>
      <c r="H10" s="351"/>
      <c r="I10" s="351"/>
      <c r="J10" s="351"/>
      <c r="K10" s="351"/>
      <c r="L10" s="351"/>
      <c r="M10" s="351"/>
      <c r="N10" s="351"/>
      <c r="O10" s="341"/>
      <c r="P10" s="341"/>
      <c r="Q10" s="341"/>
      <c r="R10" s="341"/>
      <c r="S10" s="341"/>
      <c r="T10" s="30"/>
      <c r="U10" s="30"/>
      <c r="V10" s="30"/>
      <c r="W10" s="30"/>
      <c r="X10" s="30"/>
      <c r="Y10" s="30"/>
      <c r="Z10" s="30"/>
      <c r="AA10" s="30"/>
      <c r="AB10" s="30"/>
      <c r="AC10" s="30"/>
      <c r="AD10" s="30"/>
      <c r="AE10" s="30"/>
      <c r="AF10" s="30"/>
      <c r="AG10" s="30"/>
      <c r="AH10" s="30"/>
      <c r="AI10" s="30"/>
      <c r="AJ10" s="28"/>
      <c r="AK10" s="28"/>
      <c r="AL10" s="28"/>
      <c r="AM10" s="28"/>
      <c r="AN10" s="28"/>
      <c r="AO10" s="28"/>
      <c r="AP10" s="28"/>
      <c r="AQ10" s="28"/>
      <c r="AR10" s="28"/>
    </row>
    <row r="11" spans="1:44" ht="15" customHeight="1" x14ac:dyDescent="0.25">
      <c r="A11" s="32" t="s">
        <v>36</v>
      </c>
      <c r="B11" s="28"/>
      <c r="C11" s="347" t="s">
        <v>4</v>
      </c>
      <c r="D11" s="343" t="s">
        <v>29</v>
      </c>
      <c r="E11" s="348" t="s">
        <v>34</v>
      </c>
      <c r="F11" s="348">
        <v>0</v>
      </c>
      <c r="G11" s="348">
        <v>0</v>
      </c>
      <c r="H11" s="348">
        <v>0.05</v>
      </c>
      <c r="I11" s="348">
        <v>0.05</v>
      </c>
      <c r="J11" s="348">
        <v>0.19</v>
      </c>
      <c r="K11" s="348">
        <v>0.19</v>
      </c>
      <c r="L11" s="348">
        <v>0.3</v>
      </c>
      <c r="M11" s="348" t="s">
        <v>33</v>
      </c>
      <c r="N11" s="348">
        <v>0.3</v>
      </c>
      <c r="O11" s="341"/>
      <c r="P11" s="341"/>
      <c r="Q11" s="341"/>
      <c r="R11" s="341"/>
      <c r="S11" s="341"/>
      <c r="T11" s="30"/>
      <c r="U11" s="30"/>
      <c r="V11" s="30"/>
      <c r="W11" s="30"/>
      <c r="X11" s="30"/>
      <c r="Y11" s="30"/>
      <c r="Z11" s="30"/>
      <c r="AA11" s="30"/>
      <c r="AB11" s="30"/>
      <c r="AC11" s="30"/>
      <c r="AD11" s="30"/>
      <c r="AE11" s="30"/>
      <c r="AF11" s="30"/>
      <c r="AG11" s="30"/>
      <c r="AH11" s="30"/>
      <c r="AI11" s="30"/>
      <c r="AJ11" s="28"/>
      <c r="AK11" s="28"/>
      <c r="AL11" s="28"/>
      <c r="AM11" s="28"/>
      <c r="AN11" s="28"/>
      <c r="AO11" s="28"/>
      <c r="AP11" s="28"/>
      <c r="AQ11" s="28"/>
      <c r="AR11" s="28"/>
    </row>
    <row r="12" spans="1:44" s="13" customFormat="1" ht="15" customHeight="1" x14ac:dyDescent="0.25">
      <c r="A12" s="29"/>
      <c r="B12" s="29"/>
      <c r="C12" s="356"/>
      <c r="D12" s="354"/>
      <c r="E12" s="349"/>
      <c r="F12" s="349"/>
      <c r="G12" s="349"/>
      <c r="H12" s="349"/>
      <c r="I12" s="349"/>
      <c r="J12" s="349"/>
      <c r="K12" s="349"/>
      <c r="L12" s="349"/>
      <c r="M12" s="349"/>
      <c r="N12" s="349"/>
      <c r="O12" s="341"/>
      <c r="P12" s="341"/>
      <c r="Q12" s="341"/>
      <c r="R12" s="341"/>
      <c r="S12" s="341"/>
      <c r="T12" s="30"/>
      <c r="U12" s="30"/>
      <c r="V12" s="30"/>
      <c r="W12" s="30"/>
      <c r="X12" s="30"/>
      <c r="Y12" s="30"/>
      <c r="Z12" s="30"/>
      <c r="AA12" s="30"/>
      <c r="AB12" s="30"/>
      <c r="AC12" s="30"/>
      <c r="AD12" s="30"/>
      <c r="AE12" s="30"/>
      <c r="AF12" s="30"/>
      <c r="AG12" s="30"/>
      <c r="AH12" s="30"/>
      <c r="AI12" s="30"/>
      <c r="AJ12" s="29"/>
      <c r="AK12" s="29"/>
      <c r="AL12" s="29"/>
      <c r="AM12" s="29"/>
      <c r="AN12" s="29"/>
      <c r="AO12" s="29"/>
      <c r="AP12" s="29"/>
      <c r="AQ12" s="29"/>
      <c r="AR12" s="29"/>
    </row>
    <row r="13" spans="1:44" ht="15" customHeight="1" x14ac:dyDescent="0.25">
      <c r="A13" s="28"/>
      <c r="B13" s="28"/>
      <c r="C13" s="344" t="s">
        <v>37</v>
      </c>
      <c r="D13" s="343"/>
      <c r="E13" s="351"/>
      <c r="F13" s="351"/>
      <c r="G13" s="351"/>
      <c r="H13" s="351"/>
      <c r="I13" s="351"/>
      <c r="J13" s="351"/>
      <c r="K13" s="351"/>
      <c r="L13" s="351"/>
      <c r="M13" s="351"/>
      <c r="N13" s="351"/>
      <c r="O13" s="341"/>
      <c r="P13" s="341"/>
      <c r="Q13" s="341"/>
      <c r="R13" s="341"/>
      <c r="S13" s="341"/>
      <c r="T13" s="30"/>
      <c r="U13" s="30"/>
      <c r="V13" s="30"/>
      <c r="W13" s="30"/>
      <c r="X13" s="30"/>
      <c r="Y13" s="30"/>
      <c r="Z13" s="30"/>
      <c r="AA13" s="30"/>
      <c r="AB13" s="30"/>
      <c r="AC13" s="30"/>
      <c r="AD13" s="30"/>
      <c r="AE13" s="30"/>
      <c r="AF13" s="30"/>
      <c r="AG13" s="30"/>
      <c r="AH13" s="30"/>
      <c r="AI13" s="30"/>
      <c r="AJ13" s="28"/>
      <c r="AK13" s="28"/>
      <c r="AL13" s="28"/>
      <c r="AM13" s="28"/>
      <c r="AN13" s="28"/>
      <c r="AO13" s="28"/>
      <c r="AP13" s="28"/>
      <c r="AQ13" s="28"/>
      <c r="AR13" s="28"/>
    </row>
    <row r="14" spans="1:44" ht="15" customHeight="1" x14ac:dyDescent="0.25">
      <c r="A14" s="28"/>
      <c r="B14" s="28"/>
      <c r="C14" s="347" t="s">
        <v>38</v>
      </c>
      <c r="E14" s="352" t="s">
        <v>33</v>
      </c>
      <c r="F14" s="352">
        <v>50</v>
      </c>
      <c r="G14" s="352">
        <v>25</v>
      </c>
      <c r="H14" s="352">
        <v>50</v>
      </c>
      <c r="I14" s="352">
        <v>12</v>
      </c>
      <c r="J14" s="352">
        <v>25</v>
      </c>
      <c r="K14" s="352">
        <v>6</v>
      </c>
      <c r="L14" s="352">
        <v>12</v>
      </c>
      <c r="M14" s="352">
        <v>3</v>
      </c>
      <c r="N14" s="352">
        <v>6</v>
      </c>
      <c r="O14" s="341"/>
      <c r="P14" s="341"/>
      <c r="Q14" s="341"/>
      <c r="R14" s="341"/>
      <c r="S14" s="341"/>
      <c r="T14" s="30"/>
      <c r="U14" s="30"/>
      <c r="V14" s="30"/>
      <c r="W14" s="30"/>
      <c r="X14" s="30"/>
      <c r="Y14" s="30"/>
      <c r="Z14" s="30"/>
      <c r="AA14" s="30"/>
      <c r="AB14" s="30"/>
      <c r="AC14" s="30"/>
      <c r="AD14" s="30"/>
      <c r="AE14" s="30"/>
      <c r="AF14" s="30"/>
      <c r="AG14" s="30"/>
      <c r="AH14" s="30"/>
      <c r="AI14" s="30"/>
      <c r="AJ14" s="28"/>
      <c r="AK14" s="28"/>
      <c r="AL14" s="28"/>
      <c r="AM14" s="28"/>
      <c r="AN14" s="28"/>
      <c r="AO14" s="28"/>
      <c r="AP14" s="28"/>
      <c r="AQ14" s="28"/>
      <c r="AR14" s="28"/>
    </row>
    <row r="15" spans="1:44" s="13" customFormat="1" x14ac:dyDescent="0.25">
      <c r="A15" s="29"/>
      <c r="B15" s="29"/>
      <c r="C15" s="356"/>
      <c r="D15" s="354"/>
      <c r="E15" s="349"/>
      <c r="F15" s="349"/>
      <c r="G15" s="349"/>
      <c r="H15" s="349"/>
      <c r="I15" s="349"/>
      <c r="J15" s="349"/>
      <c r="K15" s="349"/>
      <c r="L15" s="349"/>
      <c r="M15" s="349"/>
      <c r="N15" s="349"/>
      <c r="O15" s="341"/>
      <c r="P15" s="341"/>
      <c r="Q15" s="341"/>
      <c r="R15" s="341"/>
      <c r="S15" s="341"/>
      <c r="T15" s="30"/>
      <c r="U15" s="30"/>
      <c r="V15" s="30"/>
      <c r="W15" s="30"/>
      <c r="X15" s="30"/>
      <c r="Y15" s="30"/>
      <c r="Z15" s="30"/>
      <c r="AA15" s="30"/>
      <c r="AB15" s="30"/>
      <c r="AC15" s="30"/>
      <c r="AD15" s="30"/>
      <c r="AE15" s="30"/>
      <c r="AF15" s="30"/>
      <c r="AG15" s="30"/>
      <c r="AH15" s="30"/>
      <c r="AI15" s="30"/>
      <c r="AJ15" s="29"/>
      <c r="AK15" s="29"/>
      <c r="AL15" s="29"/>
      <c r="AM15" s="29"/>
      <c r="AN15" s="29"/>
      <c r="AO15" s="29"/>
      <c r="AP15" s="29"/>
      <c r="AQ15" s="29"/>
      <c r="AR15" s="29"/>
    </row>
    <row r="16" spans="1:44" x14ac:dyDescent="0.25">
      <c r="A16" s="28"/>
      <c r="B16" s="28"/>
      <c r="C16" s="358" t="s">
        <v>39</v>
      </c>
      <c r="D16" s="343"/>
      <c r="E16" s="351"/>
      <c r="F16" s="351"/>
      <c r="G16" s="351"/>
      <c r="H16" s="351"/>
      <c r="I16" s="351"/>
      <c r="J16" s="351"/>
      <c r="K16" s="351"/>
      <c r="L16" s="351"/>
      <c r="M16" s="351"/>
      <c r="N16" s="351"/>
      <c r="O16" s="341"/>
      <c r="P16" s="341"/>
      <c r="Q16" s="341"/>
      <c r="R16" s="341"/>
      <c r="S16" s="341"/>
      <c r="T16" s="30"/>
      <c r="U16" s="30"/>
      <c r="V16" s="30"/>
      <c r="W16" s="30"/>
      <c r="X16" s="30"/>
      <c r="Y16" s="30"/>
      <c r="Z16" s="30"/>
      <c r="AA16" s="30"/>
      <c r="AB16" s="30"/>
      <c r="AC16" s="30"/>
      <c r="AD16" s="30"/>
      <c r="AE16" s="30"/>
      <c r="AF16" s="30"/>
      <c r="AG16" s="30"/>
      <c r="AH16" s="30"/>
      <c r="AI16" s="30"/>
      <c r="AJ16" s="28"/>
      <c r="AK16" s="28"/>
      <c r="AL16" s="28"/>
      <c r="AM16" s="28"/>
      <c r="AN16" s="28"/>
      <c r="AO16" s="28"/>
      <c r="AP16" s="28"/>
      <c r="AQ16" s="28"/>
      <c r="AR16" s="28"/>
    </row>
    <row r="17" spans="1:44" x14ac:dyDescent="0.25">
      <c r="A17" s="28"/>
      <c r="B17" s="28"/>
      <c r="C17" s="347" t="s">
        <v>40</v>
      </c>
      <c r="D17" s="343" t="s">
        <v>29</v>
      </c>
      <c r="E17" s="348">
        <v>0</v>
      </c>
      <c r="F17" s="348">
        <v>0.6</v>
      </c>
      <c r="G17" s="348">
        <v>0.6</v>
      </c>
      <c r="H17" s="348">
        <v>0.7</v>
      </c>
      <c r="I17" s="348">
        <v>0.7</v>
      </c>
      <c r="J17" s="348">
        <v>0.9</v>
      </c>
      <c r="K17" s="348">
        <v>0.9</v>
      </c>
      <c r="L17" s="348">
        <v>0.95</v>
      </c>
      <c r="M17" s="348" t="s">
        <v>33</v>
      </c>
      <c r="N17" s="348">
        <v>0.95</v>
      </c>
      <c r="O17" s="341"/>
      <c r="P17" s="341"/>
      <c r="Q17" s="341"/>
      <c r="R17" s="341"/>
      <c r="S17" s="341"/>
      <c r="T17" s="30"/>
      <c r="U17" s="30"/>
      <c r="V17" s="30"/>
      <c r="W17" s="30"/>
      <c r="X17" s="30"/>
      <c r="Y17" s="30"/>
      <c r="Z17" s="30"/>
      <c r="AA17" s="30"/>
      <c r="AB17" s="30"/>
      <c r="AC17" s="30"/>
      <c r="AD17" s="30"/>
      <c r="AE17" s="30"/>
      <c r="AF17" s="30"/>
      <c r="AG17" s="30"/>
      <c r="AH17" s="30"/>
      <c r="AI17" s="30"/>
      <c r="AJ17" s="28"/>
      <c r="AK17" s="28"/>
      <c r="AL17" s="28"/>
      <c r="AM17" s="28"/>
      <c r="AN17" s="28"/>
      <c r="AO17" s="28"/>
      <c r="AP17" s="28"/>
      <c r="AQ17" s="28"/>
      <c r="AR17" s="28"/>
    </row>
    <row r="18" spans="1:44" x14ac:dyDescent="0.25">
      <c r="A18" s="28"/>
      <c r="B18" s="28"/>
      <c r="C18" s="347" t="s">
        <v>41</v>
      </c>
      <c r="D18" s="343" t="s">
        <v>29</v>
      </c>
      <c r="E18" s="348" t="s">
        <v>34</v>
      </c>
      <c r="F18" s="348">
        <v>0.25</v>
      </c>
      <c r="G18" s="348">
        <v>0.25</v>
      </c>
      <c r="H18" s="348">
        <v>0.6</v>
      </c>
      <c r="I18" s="348">
        <v>0.6</v>
      </c>
      <c r="J18" s="348">
        <v>0.85</v>
      </c>
      <c r="K18" s="348">
        <v>0.85</v>
      </c>
      <c r="L18" s="348">
        <v>0.95</v>
      </c>
      <c r="M18" s="348" t="s">
        <v>33</v>
      </c>
      <c r="N18" s="348">
        <v>0.95</v>
      </c>
      <c r="O18" s="341"/>
      <c r="P18" s="341"/>
      <c r="Q18" s="341"/>
      <c r="R18" s="341"/>
      <c r="S18" s="341"/>
      <c r="T18" s="30"/>
      <c r="U18" s="30"/>
      <c r="V18" s="30"/>
      <c r="W18" s="30"/>
      <c r="X18" s="30"/>
      <c r="Y18" s="30"/>
      <c r="Z18" s="30"/>
      <c r="AA18" s="30"/>
      <c r="AB18" s="30"/>
      <c r="AC18" s="30"/>
      <c r="AD18" s="30"/>
      <c r="AE18" s="30"/>
      <c r="AF18" s="30"/>
      <c r="AG18" s="30"/>
      <c r="AH18" s="30"/>
      <c r="AI18" s="30"/>
      <c r="AJ18" s="28"/>
      <c r="AK18" s="28"/>
      <c r="AL18" s="28"/>
      <c r="AM18" s="28"/>
      <c r="AN18" s="28"/>
      <c r="AO18" s="28"/>
      <c r="AP18" s="28"/>
      <c r="AQ18" s="28"/>
      <c r="AR18" s="28"/>
    </row>
    <row r="19" spans="1:44" x14ac:dyDescent="0.25">
      <c r="A19" s="30"/>
      <c r="B19" s="30"/>
      <c r="C19" s="359"/>
      <c r="D19" s="341"/>
      <c r="E19" s="360"/>
      <c r="F19" s="360"/>
      <c r="G19" s="360"/>
      <c r="H19" s="360"/>
      <c r="I19" s="360"/>
      <c r="J19" s="360"/>
      <c r="K19" s="360"/>
      <c r="L19" s="360"/>
      <c r="M19" s="360"/>
      <c r="N19" s="360"/>
      <c r="O19" s="360"/>
      <c r="P19" s="360"/>
      <c r="Q19" s="360"/>
      <c r="R19" s="360"/>
      <c r="S19" s="341"/>
      <c r="T19" s="30"/>
      <c r="U19" s="30"/>
      <c r="V19" s="30"/>
      <c r="W19" s="30"/>
      <c r="X19" s="30"/>
      <c r="Y19" s="30"/>
      <c r="Z19" s="30"/>
      <c r="AA19" s="30"/>
      <c r="AB19" s="30"/>
      <c r="AC19" s="30"/>
      <c r="AD19" s="30"/>
      <c r="AE19" s="30"/>
      <c r="AF19" s="30"/>
      <c r="AG19" s="30"/>
      <c r="AH19" s="30"/>
      <c r="AI19" s="30"/>
    </row>
    <row r="20" spans="1:44" x14ac:dyDescent="0.25">
      <c r="A20" s="30"/>
      <c r="B20" s="30"/>
      <c r="C20" s="361" t="s">
        <v>42</v>
      </c>
      <c r="D20" s="341"/>
      <c r="E20" s="360"/>
      <c r="F20" s="360"/>
      <c r="G20" s="360"/>
      <c r="H20" s="360"/>
      <c r="I20" s="360"/>
      <c r="J20" s="360"/>
      <c r="K20" s="360"/>
      <c r="L20" s="360"/>
      <c r="M20" s="360"/>
      <c r="N20" s="360"/>
      <c r="O20" s="360"/>
      <c r="P20" s="360"/>
      <c r="Q20" s="360"/>
      <c r="R20" s="360"/>
      <c r="S20" s="341"/>
      <c r="T20" s="30"/>
      <c r="U20" s="30"/>
      <c r="V20" s="30"/>
      <c r="W20" s="30"/>
      <c r="X20" s="30"/>
      <c r="Y20" s="30"/>
      <c r="Z20" s="30"/>
      <c r="AA20" s="30"/>
      <c r="AB20" s="30"/>
      <c r="AC20" s="30"/>
      <c r="AD20" s="30"/>
      <c r="AE20" s="30"/>
      <c r="AF20" s="30"/>
      <c r="AG20" s="30"/>
      <c r="AH20" s="30"/>
      <c r="AI20" s="30"/>
    </row>
    <row r="21" spans="1:44" x14ac:dyDescent="0.25">
      <c r="A21" s="30"/>
      <c r="B21" s="30"/>
      <c r="C21" s="347" t="s">
        <v>43</v>
      </c>
      <c r="D21" s="341" t="s">
        <v>44</v>
      </c>
      <c r="E21" s="362">
        <v>0</v>
      </c>
      <c r="F21" s="362">
        <v>8</v>
      </c>
      <c r="G21" s="362">
        <v>8.0009999999999994</v>
      </c>
      <c r="H21" s="362">
        <v>15</v>
      </c>
      <c r="I21" s="362">
        <v>15</v>
      </c>
      <c r="J21" s="362">
        <v>20</v>
      </c>
      <c r="K21" s="362">
        <v>20</v>
      </c>
      <c r="L21" s="362">
        <v>24</v>
      </c>
      <c r="M21" s="362">
        <v>24</v>
      </c>
      <c r="N21" s="362">
        <v>24</v>
      </c>
      <c r="O21" s="363"/>
      <c r="P21" s="363"/>
      <c r="Q21" s="364">
        <v>24</v>
      </c>
      <c r="R21" s="365"/>
      <c r="S21" s="341"/>
      <c r="T21" s="30"/>
      <c r="U21" s="30"/>
      <c r="V21" s="30"/>
      <c r="W21" s="30"/>
      <c r="X21" s="30"/>
      <c r="Y21" s="30"/>
      <c r="Z21" s="30"/>
      <c r="AA21" s="30"/>
      <c r="AB21" s="30"/>
      <c r="AC21" s="30"/>
      <c r="AD21" s="30"/>
      <c r="AE21" s="30"/>
      <c r="AF21" s="30"/>
      <c r="AG21" s="30"/>
      <c r="AH21" s="30"/>
      <c r="AI21" s="30"/>
    </row>
    <row r="22" spans="1:44" x14ac:dyDescent="0.25">
      <c r="A22" s="30"/>
      <c r="B22" s="30"/>
      <c r="C22" s="347" t="s">
        <v>45</v>
      </c>
      <c r="D22" s="341" t="s">
        <v>29</v>
      </c>
      <c r="E22" s="366" t="s">
        <v>34</v>
      </c>
      <c r="F22" s="367">
        <v>0.05</v>
      </c>
      <c r="G22" s="367">
        <v>0.05</v>
      </c>
      <c r="H22" s="367">
        <v>0.25</v>
      </c>
      <c r="I22" s="367">
        <v>0.25</v>
      </c>
      <c r="J22" s="367">
        <v>0.6</v>
      </c>
      <c r="K22" s="367">
        <v>0.6</v>
      </c>
      <c r="L22" s="367">
        <v>1</v>
      </c>
      <c r="M22" s="367">
        <v>1</v>
      </c>
      <c r="N22" s="367"/>
      <c r="O22" s="367"/>
      <c r="P22" s="367"/>
      <c r="Q22" s="366">
        <v>1</v>
      </c>
      <c r="R22" s="368"/>
      <c r="S22" s="341"/>
      <c r="T22" s="30"/>
      <c r="U22" s="30"/>
      <c r="V22" s="30"/>
      <c r="W22" s="30"/>
      <c r="X22" s="30"/>
      <c r="Y22" s="30"/>
      <c r="Z22" s="30"/>
      <c r="AA22" s="30"/>
      <c r="AB22" s="30"/>
      <c r="AC22" s="30"/>
      <c r="AD22" s="30"/>
      <c r="AE22" s="30"/>
      <c r="AF22" s="30"/>
      <c r="AG22" s="30"/>
      <c r="AH22" s="30"/>
      <c r="AI22" s="30"/>
    </row>
    <row r="23" spans="1:44" x14ac:dyDescent="0.25">
      <c r="A23" s="30"/>
      <c r="B23" s="30"/>
      <c r="C23" s="347"/>
      <c r="D23" s="341" t="s">
        <v>44</v>
      </c>
      <c r="E23" s="364" t="s">
        <v>34</v>
      </c>
      <c r="F23" s="362">
        <v>30</v>
      </c>
      <c r="G23" s="362">
        <v>30</v>
      </c>
      <c r="H23" s="362">
        <v>50</v>
      </c>
      <c r="I23" s="362">
        <v>50</v>
      </c>
      <c r="J23" s="362">
        <v>120</v>
      </c>
      <c r="K23" s="362">
        <v>120</v>
      </c>
      <c r="L23" s="362">
        <v>240</v>
      </c>
      <c r="M23" s="362">
        <v>240</v>
      </c>
      <c r="N23" s="362"/>
      <c r="O23" s="365"/>
      <c r="P23" s="365"/>
      <c r="Q23" s="369" t="s">
        <v>46</v>
      </c>
      <c r="R23" s="365"/>
      <c r="S23" s="341"/>
      <c r="T23" s="30"/>
      <c r="U23" s="30"/>
      <c r="V23" s="30"/>
      <c r="W23" s="30"/>
      <c r="X23" s="30"/>
      <c r="Y23" s="30"/>
      <c r="Z23" s="30"/>
      <c r="AA23" s="30"/>
      <c r="AB23" s="30"/>
      <c r="AC23" s="30"/>
      <c r="AD23" s="30"/>
      <c r="AE23" s="30"/>
      <c r="AF23" s="30"/>
      <c r="AG23" s="30"/>
      <c r="AH23" s="30"/>
      <c r="AI23" s="30"/>
    </row>
    <row r="24" spans="1:44" x14ac:dyDescent="0.25">
      <c r="A24" s="30"/>
      <c r="B24" s="30"/>
      <c r="C24" s="347" t="s">
        <v>47</v>
      </c>
      <c r="D24" s="341" t="s">
        <v>29</v>
      </c>
      <c r="E24" s="366">
        <v>0</v>
      </c>
      <c r="F24" s="367">
        <v>0</v>
      </c>
      <c r="G24" s="367">
        <v>0</v>
      </c>
      <c r="H24" s="367">
        <v>0.5</v>
      </c>
      <c r="I24" s="367">
        <v>0.5</v>
      </c>
      <c r="J24" s="367">
        <v>0.75</v>
      </c>
      <c r="K24" s="367">
        <v>0.75</v>
      </c>
      <c r="L24" s="367">
        <v>0.9</v>
      </c>
      <c r="M24" s="367">
        <v>0.9</v>
      </c>
      <c r="N24" s="367">
        <v>1</v>
      </c>
      <c r="O24" s="367"/>
      <c r="P24" s="370" t="s">
        <v>48</v>
      </c>
      <c r="Q24" s="367">
        <v>1</v>
      </c>
      <c r="R24" s="368"/>
      <c r="S24" s="341"/>
      <c r="T24" s="30"/>
      <c r="U24" s="30"/>
      <c r="V24" s="30"/>
      <c r="W24" s="30"/>
      <c r="X24" s="30"/>
      <c r="Y24" s="30"/>
      <c r="Z24" s="30"/>
      <c r="AA24" s="30"/>
      <c r="AB24" s="30"/>
      <c r="AC24" s="30"/>
      <c r="AD24" s="30"/>
      <c r="AE24" s="30"/>
      <c r="AF24" s="30"/>
      <c r="AG24" s="30"/>
      <c r="AH24" s="30"/>
      <c r="AI24" s="30"/>
    </row>
    <row r="25" spans="1:44" x14ac:dyDescent="0.25">
      <c r="A25" s="30"/>
      <c r="B25" s="30"/>
      <c r="C25" s="347"/>
      <c r="D25" s="341"/>
      <c r="E25" s="371"/>
      <c r="F25" s="372"/>
      <c r="G25" s="372"/>
      <c r="H25" s="372"/>
      <c r="I25" s="372"/>
      <c r="J25" s="372"/>
      <c r="K25" s="372"/>
      <c r="L25" s="372"/>
      <c r="M25" s="372"/>
      <c r="N25" s="372"/>
      <c r="O25" s="372"/>
      <c r="P25" s="373"/>
      <c r="Q25" s="372"/>
      <c r="R25" s="374"/>
      <c r="S25" s="341"/>
      <c r="T25" s="30"/>
      <c r="U25" s="30"/>
      <c r="V25" s="30"/>
      <c r="W25" s="30"/>
      <c r="X25" s="30"/>
      <c r="Y25" s="30"/>
      <c r="Z25" s="30"/>
      <c r="AA25" s="30"/>
      <c r="AB25" s="30"/>
      <c r="AC25" s="30"/>
      <c r="AD25" s="30"/>
      <c r="AE25" s="30"/>
      <c r="AF25" s="30"/>
      <c r="AG25" s="30"/>
      <c r="AH25" s="30"/>
      <c r="AI25" s="30"/>
    </row>
    <row r="26" spans="1:44" x14ac:dyDescent="0.25">
      <c r="A26" s="30"/>
      <c r="B26" s="30"/>
      <c r="C26" s="361" t="s">
        <v>49</v>
      </c>
      <c r="D26" s="341"/>
      <c r="E26" s="375"/>
      <c r="F26" s="376"/>
      <c r="G26" s="376"/>
      <c r="H26" s="376"/>
      <c r="I26" s="376"/>
      <c r="J26" s="376"/>
      <c r="K26" s="376"/>
      <c r="L26" s="376"/>
      <c r="M26" s="376"/>
      <c r="N26" s="376"/>
      <c r="O26" s="376"/>
      <c r="P26" s="377"/>
      <c r="Q26" s="376"/>
      <c r="R26" s="378"/>
      <c r="S26" s="341"/>
      <c r="T26" s="30"/>
      <c r="U26" s="30"/>
      <c r="V26" s="30"/>
      <c r="W26" s="30"/>
      <c r="X26" s="30"/>
      <c r="Y26" s="30"/>
      <c r="Z26" s="30"/>
      <c r="AA26" s="30"/>
      <c r="AB26" s="30"/>
      <c r="AC26" s="30"/>
      <c r="AD26" s="30"/>
      <c r="AE26" s="30"/>
      <c r="AF26" s="30"/>
      <c r="AG26" s="30"/>
      <c r="AH26" s="30"/>
      <c r="AI26" s="30"/>
    </row>
    <row r="27" spans="1:44" x14ac:dyDescent="0.25">
      <c r="A27" s="30"/>
      <c r="B27" s="30"/>
      <c r="C27" s="347" t="s">
        <v>50</v>
      </c>
      <c r="D27" s="341" t="s">
        <v>29</v>
      </c>
      <c r="E27" s="366">
        <v>0</v>
      </c>
      <c r="F27" s="367">
        <v>0.5</v>
      </c>
      <c r="G27" s="367">
        <v>0.5</v>
      </c>
      <c r="H27" s="367">
        <v>0.85</v>
      </c>
      <c r="I27" s="367">
        <v>0.85</v>
      </c>
      <c r="J27" s="367">
        <v>0.95</v>
      </c>
      <c r="K27" s="367">
        <v>0.95</v>
      </c>
      <c r="L27" s="367">
        <v>0.97</v>
      </c>
      <c r="M27" s="367">
        <v>0.97</v>
      </c>
      <c r="N27" s="367">
        <v>1</v>
      </c>
      <c r="O27" s="367"/>
      <c r="P27" s="370" t="s">
        <v>48</v>
      </c>
      <c r="Q27" s="367">
        <v>1</v>
      </c>
      <c r="R27" s="368"/>
      <c r="S27" s="341"/>
      <c r="T27" s="30"/>
      <c r="U27" s="30"/>
      <c r="V27" s="30"/>
      <c r="W27" s="30"/>
      <c r="X27" s="30"/>
      <c r="Y27" s="30"/>
      <c r="Z27" s="30"/>
      <c r="AA27" s="30"/>
      <c r="AB27" s="30"/>
      <c r="AC27" s="30"/>
      <c r="AD27" s="30"/>
      <c r="AE27" s="30"/>
      <c r="AF27" s="30"/>
      <c r="AG27" s="30"/>
      <c r="AH27" s="30"/>
      <c r="AI27" s="30"/>
    </row>
    <row r="28" spans="1:44" x14ac:dyDescent="0.25">
      <c r="A28" s="30"/>
      <c r="B28" s="30"/>
      <c r="C28" s="347" t="s">
        <v>51</v>
      </c>
      <c r="D28" s="343" t="s">
        <v>29</v>
      </c>
      <c r="E28" s="379">
        <v>0</v>
      </c>
      <c r="F28" s="379">
        <v>0</v>
      </c>
      <c r="G28" s="379">
        <v>0</v>
      </c>
      <c r="H28" s="379">
        <v>0.5</v>
      </c>
      <c r="I28" s="379">
        <v>0.5</v>
      </c>
      <c r="J28" s="379">
        <v>0.75</v>
      </c>
      <c r="K28" s="379">
        <v>0.75</v>
      </c>
      <c r="L28" s="379">
        <v>0.9</v>
      </c>
      <c r="M28" s="379">
        <v>0.9</v>
      </c>
      <c r="N28" s="379">
        <v>1</v>
      </c>
      <c r="O28" s="379"/>
      <c r="P28" s="348"/>
      <c r="Q28" s="379">
        <v>1</v>
      </c>
      <c r="R28" s="380"/>
      <c r="S28" s="341"/>
      <c r="T28" s="30"/>
      <c r="U28" s="30"/>
      <c r="V28" s="30"/>
      <c r="W28" s="30"/>
      <c r="X28" s="30"/>
      <c r="Y28" s="30"/>
      <c r="Z28" s="30"/>
      <c r="AA28" s="30"/>
      <c r="AB28" s="30"/>
      <c r="AC28" s="30"/>
      <c r="AD28" s="30"/>
      <c r="AE28" s="30"/>
      <c r="AF28" s="30"/>
      <c r="AG28" s="30"/>
      <c r="AH28" s="30"/>
      <c r="AI28" s="30"/>
    </row>
    <row r="29" spans="1:44" x14ac:dyDescent="0.25">
      <c r="A29" s="30"/>
      <c r="B29" s="30"/>
      <c r="C29" s="347"/>
      <c r="D29" s="343"/>
      <c r="E29" s="379"/>
      <c r="F29" s="379"/>
      <c r="G29" s="379"/>
      <c r="H29" s="379"/>
      <c r="I29" s="379"/>
      <c r="J29" s="379"/>
      <c r="K29" s="379"/>
      <c r="L29" s="379"/>
      <c r="M29" s="379"/>
      <c r="N29" s="379"/>
      <c r="O29" s="379"/>
      <c r="P29" s="348"/>
      <c r="Q29" s="379"/>
      <c r="R29" s="380"/>
      <c r="S29" s="341"/>
      <c r="T29" s="30"/>
      <c r="U29" s="30"/>
      <c r="V29" s="30"/>
      <c r="W29" s="30"/>
      <c r="X29" s="30"/>
      <c r="Y29" s="30"/>
      <c r="Z29" s="30"/>
      <c r="AA29" s="30"/>
      <c r="AB29" s="30"/>
      <c r="AC29" s="30"/>
      <c r="AD29" s="30"/>
      <c r="AE29" s="30"/>
      <c r="AF29" s="30"/>
      <c r="AG29" s="30"/>
      <c r="AH29" s="30"/>
      <c r="AI29" s="30"/>
    </row>
    <row r="30" spans="1:44" x14ac:dyDescent="0.25">
      <c r="A30" s="30"/>
      <c r="B30" s="30"/>
      <c r="C30" s="361" t="s">
        <v>52</v>
      </c>
      <c r="D30" s="341"/>
      <c r="E30" s="375"/>
      <c r="F30" s="376"/>
      <c r="G30" s="376"/>
      <c r="H30" s="376"/>
      <c r="I30" s="376"/>
      <c r="J30" s="376"/>
      <c r="K30" s="376"/>
      <c r="L30" s="376"/>
      <c r="M30" s="376"/>
      <c r="N30" s="376"/>
      <c r="O30" s="376"/>
      <c r="P30" s="377"/>
      <c r="Q30" s="376"/>
      <c r="R30" s="378"/>
      <c r="S30" s="341"/>
      <c r="T30" s="30"/>
      <c r="U30" s="30"/>
      <c r="V30" s="30"/>
      <c r="W30" s="30"/>
      <c r="X30" s="30"/>
      <c r="Y30" s="30"/>
      <c r="Z30" s="30"/>
      <c r="AA30" s="30"/>
      <c r="AB30" s="30"/>
      <c r="AC30" s="30"/>
      <c r="AD30" s="30"/>
      <c r="AE30" s="30"/>
      <c r="AF30" s="30"/>
      <c r="AG30" s="30"/>
      <c r="AH30" s="30"/>
      <c r="AI30" s="30"/>
    </row>
    <row r="31" spans="1:44" x14ac:dyDescent="0.25">
      <c r="A31" s="30"/>
      <c r="B31" s="30"/>
      <c r="C31" s="347" t="s">
        <v>53</v>
      </c>
      <c r="D31" s="381" t="s">
        <v>29</v>
      </c>
      <c r="E31" s="382">
        <v>0</v>
      </c>
      <c r="F31" s="382">
        <v>0.5</v>
      </c>
      <c r="G31" s="382">
        <v>0.5</v>
      </c>
      <c r="H31" s="382">
        <v>0.75</v>
      </c>
      <c r="I31" s="382">
        <v>0.75</v>
      </c>
      <c r="J31" s="382">
        <v>0.85</v>
      </c>
      <c r="K31" s="382">
        <v>0.85</v>
      </c>
      <c r="L31" s="382">
        <v>0.95</v>
      </c>
      <c r="M31" s="382">
        <v>0.95</v>
      </c>
      <c r="N31" s="382">
        <v>1</v>
      </c>
      <c r="O31" s="383"/>
      <c r="P31" s="383" t="s">
        <v>48</v>
      </c>
      <c r="Q31" s="382">
        <v>1</v>
      </c>
      <c r="R31" s="384"/>
      <c r="S31" s="341"/>
      <c r="T31" s="30"/>
      <c r="U31" s="30"/>
      <c r="V31" s="30"/>
      <c r="W31" s="30"/>
      <c r="X31" s="30"/>
      <c r="Y31" s="30"/>
      <c r="Z31" s="30"/>
      <c r="AA31" s="30"/>
      <c r="AB31" s="30"/>
      <c r="AC31" s="30"/>
      <c r="AD31" s="30"/>
      <c r="AE31" s="30"/>
      <c r="AF31" s="30"/>
      <c r="AG31" s="30"/>
      <c r="AH31" s="30"/>
      <c r="AI31" s="30"/>
    </row>
    <row r="32" spans="1:44" x14ac:dyDescent="0.25">
      <c r="A32" s="30"/>
      <c r="B32" s="30"/>
      <c r="C32" s="347" t="s">
        <v>54</v>
      </c>
      <c r="D32" s="341" t="s">
        <v>29</v>
      </c>
      <c r="E32" s="366" t="s">
        <v>48</v>
      </c>
      <c r="F32" s="367">
        <v>0</v>
      </c>
      <c r="G32" s="367">
        <v>0</v>
      </c>
      <c r="H32" s="367">
        <v>0.2</v>
      </c>
      <c r="I32" s="367">
        <v>0.2</v>
      </c>
      <c r="J32" s="367">
        <v>0.5</v>
      </c>
      <c r="K32" s="367">
        <v>0.5</v>
      </c>
      <c r="L32" s="367">
        <v>0.8</v>
      </c>
      <c r="M32" s="367">
        <v>0.8</v>
      </c>
      <c r="N32" s="367">
        <v>1</v>
      </c>
      <c r="O32" s="367"/>
      <c r="P32" s="370" t="s">
        <v>48</v>
      </c>
      <c r="Q32" s="367">
        <v>1</v>
      </c>
      <c r="R32" s="368"/>
      <c r="S32" s="341"/>
      <c r="T32" s="30"/>
      <c r="U32" s="30"/>
      <c r="V32" s="30"/>
      <c r="W32" s="30"/>
      <c r="X32" s="30"/>
      <c r="Y32" s="30"/>
      <c r="Z32" s="30"/>
      <c r="AA32" s="30"/>
      <c r="AB32" s="30"/>
      <c r="AC32" s="30"/>
      <c r="AD32" s="30"/>
      <c r="AE32" s="30"/>
      <c r="AF32" s="30"/>
      <c r="AG32" s="30"/>
      <c r="AH32" s="30"/>
      <c r="AI32" s="30"/>
    </row>
    <row r="33" spans="1:35" x14ac:dyDescent="0.25">
      <c r="A33" s="30"/>
      <c r="B33" s="30"/>
      <c r="C33" s="347"/>
      <c r="D33" s="341"/>
      <c r="E33" s="375"/>
      <c r="F33" s="376"/>
      <c r="G33" s="376"/>
      <c r="H33" s="376"/>
      <c r="I33" s="376"/>
      <c r="J33" s="376"/>
      <c r="K33" s="376"/>
      <c r="L33" s="376"/>
      <c r="M33" s="376"/>
      <c r="N33" s="376"/>
      <c r="O33" s="376"/>
      <c r="P33" s="376"/>
      <c r="Q33" s="376"/>
      <c r="R33" s="360"/>
      <c r="S33" s="341"/>
      <c r="T33" s="30"/>
      <c r="U33" s="30"/>
      <c r="V33" s="30"/>
      <c r="W33" s="30"/>
      <c r="X33" s="30"/>
      <c r="Y33" s="30"/>
      <c r="Z33" s="30"/>
      <c r="AA33" s="30"/>
      <c r="AB33" s="30"/>
      <c r="AC33" s="30"/>
      <c r="AD33" s="30"/>
      <c r="AE33" s="30"/>
      <c r="AF33" s="30"/>
      <c r="AG33" s="30"/>
      <c r="AH33" s="30"/>
      <c r="AI33" s="30"/>
    </row>
    <row r="34" spans="1:35" x14ac:dyDescent="0.25">
      <c r="A34" s="30"/>
      <c r="B34" s="30"/>
      <c r="C34" s="361" t="s">
        <v>55</v>
      </c>
      <c r="D34" s="341"/>
      <c r="E34" s="375"/>
      <c r="F34" s="376"/>
      <c r="G34" s="376"/>
      <c r="H34" s="376"/>
      <c r="I34" s="376"/>
      <c r="J34" s="376"/>
      <c r="K34" s="376"/>
      <c r="L34" s="376"/>
      <c r="M34" s="376"/>
      <c r="N34" s="376"/>
      <c r="O34" s="376"/>
      <c r="P34" s="376"/>
      <c r="Q34" s="376"/>
      <c r="R34" s="360"/>
      <c r="S34" s="341"/>
      <c r="T34" s="30"/>
      <c r="U34" s="30"/>
      <c r="V34" s="30"/>
      <c r="W34" s="30"/>
      <c r="X34" s="30"/>
      <c r="Y34" s="30"/>
      <c r="Z34" s="30"/>
      <c r="AA34" s="30"/>
      <c r="AB34" s="30"/>
      <c r="AC34" s="30"/>
      <c r="AD34" s="30"/>
      <c r="AE34" s="30"/>
      <c r="AF34" s="30"/>
      <c r="AG34" s="30"/>
      <c r="AH34" s="30"/>
      <c r="AI34" s="30"/>
    </row>
    <row r="35" spans="1:35" x14ac:dyDescent="0.25">
      <c r="A35" s="30"/>
      <c r="B35" s="30"/>
      <c r="C35" s="347" t="s">
        <v>56</v>
      </c>
      <c r="D35" s="341"/>
      <c r="E35" s="366" t="s">
        <v>57</v>
      </c>
      <c r="F35" s="367"/>
      <c r="G35" s="366" t="s">
        <v>34</v>
      </c>
      <c r="H35" s="367">
        <v>0.4</v>
      </c>
      <c r="I35" s="367">
        <v>0.4</v>
      </c>
      <c r="J35" s="367">
        <v>0.55000000000000004</v>
      </c>
      <c r="K35" s="367">
        <v>0.55000000000000004</v>
      </c>
      <c r="L35" s="367">
        <v>0.7</v>
      </c>
      <c r="M35" s="367">
        <v>0.7</v>
      </c>
      <c r="N35" s="367">
        <v>0.9</v>
      </c>
      <c r="O35" s="367"/>
      <c r="P35" s="370" t="s">
        <v>33</v>
      </c>
      <c r="Q35" s="367">
        <v>0.9</v>
      </c>
      <c r="R35" s="368"/>
      <c r="S35" s="341"/>
      <c r="T35" s="30"/>
      <c r="U35" s="30"/>
      <c r="V35" s="30"/>
      <c r="W35" s="30"/>
      <c r="X35" s="30"/>
      <c r="Y35" s="30"/>
      <c r="Z35" s="30"/>
      <c r="AA35" s="30"/>
      <c r="AB35" s="30"/>
      <c r="AC35" s="30"/>
      <c r="AD35" s="30"/>
      <c r="AE35" s="30"/>
      <c r="AF35" s="30"/>
      <c r="AG35" s="30"/>
      <c r="AH35" s="30"/>
      <c r="AI35" s="30"/>
    </row>
    <row r="36" spans="1:35" x14ac:dyDescent="0.25">
      <c r="A36" s="30"/>
      <c r="B36" s="30"/>
      <c r="C36" s="347" t="s">
        <v>58</v>
      </c>
      <c r="D36" s="341" t="s">
        <v>29</v>
      </c>
      <c r="E36" s="366" t="s">
        <v>48</v>
      </c>
      <c r="F36" s="367">
        <v>0</v>
      </c>
      <c r="G36" s="367">
        <v>0</v>
      </c>
      <c r="H36" s="367">
        <v>0.25</v>
      </c>
      <c r="I36" s="367">
        <v>0.25</v>
      </c>
      <c r="J36" s="367">
        <v>0.5</v>
      </c>
      <c r="K36" s="367">
        <v>0.5</v>
      </c>
      <c r="L36" s="367">
        <v>0.7</v>
      </c>
      <c r="M36" s="367">
        <v>0.7</v>
      </c>
      <c r="N36" s="367">
        <v>1</v>
      </c>
      <c r="O36" s="367"/>
      <c r="P36" s="370" t="s">
        <v>33</v>
      </c>
      <c r="Q36" s="367">
        <v>1</v>
      </c>
      <c r="R36" s="368"/>
      <c r="S36" s="341"/>
      <c r="T36" s="30"/>
      <c r="U36" s="30"/>
      <c r="V36" s="30"/>
      <c r="W36" s="30"/>
      <c r="X36" s="30"/>
      <c r="Y36" s="30"/>
      <c r="Z36" s="30"/>
      <c r="AA36" s="30"/>
      <c r="AB36" s="30"/>
      <c r="AC36" s="30"/>
      <c r="AD36" s="30"/>
      <c r="AE36" s="30"/>
      <c r="AF36" s="30"/>
      <c r="AG36" s="30"/>
      <c r="AH36" s="30"/>
      <c r="AI36" s="30"/>
    </row>
    <row r="37" spans="1:35" x14ac:dyDescent="0.25">
      <c r="A37" s="30"/>
      <c r="B37" s="30"/>
      <c r="C37" s="347" t="s">
        <v>59</v>
      </c>
      <c r="D37" s="341" t="s">
        <v>29</v>
      </c>
      <c r="E37" s="366" t="s">
        <v>48</v>
      </c>
      <c r="F37" s="367">
        <v>0</v>
      </c>
      <c r="G37" s="367">
        <v>0</v>
      </c>
      <c r="H37" s="367">
        <v>0.5</v>
      </c>
      <c r="I37" s="367">
        <v>0.5</v>
      </c>
      <c r="J37" s="367">
        <v>0.75</v>
      </c>
      <c r="K37" s="367">
        <v>0.75</v>
      </c>
      <c r="L37" s="367">
        <v>0.9</v>
      </c>
      <c r="M37" s="367">
        <v>0.9</v>
      </c>
      <c r="N37" s="367">
        <v>1</v>
      </c>
      <c r="O37" s="367"/>
      <c r="P37" s="370" t="s">
        <v>48</v>
      </c>
      <c r="Q37" s="367">
        <v>1</v>
      </c>
      <c r="R37" s="368"/>
      <c r="S37" s="341"/>
      <c r="T37" s="30"/>
      <c r="U37" s="30"/>
      <c r="V37" s="30"/>
      <c r="W37" s="30"/>
      <c r="X37" s="30"/>
      <c r="Y37" s="30"/>
      <c r="Z37" s="30"/>
      <c r="AA37" s="30"/>
      <c r="AB37" s="30"/>
      <c r="AC37" s="30"/>
      <c r="AD37" s="30"/>
      <c r="AE37" s="30"/>
      <c r="AF37" s="30"/>
      <c r="AG37" s="30"/>
      <c r="AH37" s="30"/>
      <c r="AI37" s="30"/>
    </row>
    <row r="38" spans="1:35" x14ac:dyDescent="0.25">
      <c r="A38" s="30"/>
      <c r="B38" s="30"/>
      <c r="C38" s="347"/>
      <c r="D38" s="341"/>
      <c r="E38" s="385"/>
      <c r="F38" s="386"/>
      <c r="G38" s="386"/>
      <c r="H38" s="386"/>
      <c r="I38" s="386"/>
      <c r="J38" s="386"/>
      <c r="K38" s="386"/>
      <c r="L38" s="386"/>
      <c r="M38" s="386"/>
      <c r="N38" s="386"/>
      <c r="O38" s="386"/>
      <c r="P38" s="386"/>
      <c r="Q38" s="386"/>
      <c r="R38" s="386"/>
      <c r="S38" s="341"/>
      <c r="T38" s="30"/>
      <c r="U38" s="30"/>
      <c r="V38" s="30"/>
      <c r="W38" s="30"/>
      <c r="X38" s="30"/>
      <c r="Y38" s="30"/>
      <c r="Z38" s="30"/>
      <c r="AA38" s="30"/>
      <c r="AB38" s="30"/>
      <c r="AC38" s="30"/>
      <c r="AD38" s="30"/>
      <c r="AE38" s="30"/>
      <c r="AF38" s="30"/>
      <c r="AG38" s="30"/>
      <c r="AH38" s="30"/>
      <c r="AI38" s="30"/>
    </row>
    <row r="39" spans="1:35" x14ac:dyDescent="0.25">
      <c r="A39" s="30"/>
      <c r="B39" s="30"/>
      <c r="C39" s="347"/>
      <c r="D39" s="341"/>
      <c r="E39" s="385"/>
      <c r="F39" s="386"/>
      <c r="G39" s="386"/>
      <c r="H39" s="386"/>
      <c r="I39" s="386"/>
      <c r="J39" s="386"/>
      <c r="K39" s="386"/>
      <c r="L39" s="386"/>
      <c r="M39" s="386"/>
      <c r="N39" s="386"/>
      <c r="O39" s="386"/>
      <c r="P39" s="386"/>
      <c r="Q39" s="386"/>
      <c r="R39" s="386"/>
      <c r="S39" s="341"/>
      <c r="T39" s="30"/>
      <c r="U39" s="30"/>
      <c r="V39" s="30"/>
      <c r="W39" s="30"/>
      <c r="X39" s="30"/>
      <c r="Y39" s="30"/>
      <c r="Z39" s="30"/>
      <c r="AA39" s="30"/>
      <c r="AB39" s="30"/>
      <c r="AC39" s="30"/>
      <c r="AD39" s="30"/>
      <c r="AE39" s="30"/>
      <c r="AF39" s="30"/>
      <c r="AG39" s="30"/>
      <c r="AH39" s="30"/>
      <c r="AI39" s="30"/>
    </row>
    <row r="40" spans="1:35" x14ac:dyDescent="0.25">
      <c r="A40" s="30"/>
      <c r="B40" s="30"/>
      <c r="C40" s="341"/>
      <c r="D40" s="341"/>
      <c r="E40" s="341"/>
      <c r="F40" s="341"/>
      <c r="G40" s="341"/>
      <c r="H40" s="341"/>
      <c r="I40" s="341"/>
      <c r="J40" s="341"/>
      <c r="K40" s="341"/>
      <c r="L40" s="341"/>
      <c r="M40" s="341"/>
      <c r="N40" s="341"/>
      <c r="O40" s="341"/>
      <c r="P40" s="341"/>
      <c r="Q40" s="341"/>
      <c r="R40" s="341"/>
      <c r="S40" s="341"/>
      <c r="T40" s="30"/>
      <c r="U40" s="30"/>
      <c r="V40" s="30"/>
      <c r="W40" s="30"/>
      <c r="X40" s="30"/>
      <c r="Y40" s="30"/>
      <c r="Z40" s="30"/>
      <c r="AA40" s="30"/>
      <c r="AB40" s="30"/>
      <c r="AC40" s="30"/>
      <c r="AD40" s="30"/>
      <c r="AE40" s="30"/>
      <c r="AF40" s="30"/>
      <c r="AG40" s="30"/>
      <c r="AH40" s="30"/>
      <c r="AI40" s="30"/>
    </row>
    <row r="41" spans="1:35" x14ac:dyDescent="0.25">
      <c r="A41" s="30"/>
      <c r="B41" s="30"/>
      <c r="C41" s="342"/>
      <c r="D41" s="342"/>
      <c r="E41" s="342"/>
      <c r="F41" s="342"/>
      <c r="G41" s="342"/>
      <c r="H41" s="342"/>
      <c r="I41" s="342"/>
      <c r="J41" s="342"/>
      <c r="K41" s="342"/>
      <c r="L41" s="342"/>
      <c r="M41" s="342"/>
      <c r="N41" s="342"/>
      <c r="O41" s="342"/>
      <c r="P41" s="342"/>
      <c r="Q41" s="342"/>
      <c r="R41" s="342"/>
      <c r="S41" s="342"/>
      <c r="T41" s="30"/>
      <c r="U41" s="30"/>
      <c r="V41" s="30"/>
      <c r="W41" s="30"/>
      <c r="X41" s="30"/>
      <c r="Y41" s="30"/>
      <c r="Z41" s="30"/>
      <c r="AA41" s="30"/>
      <c r="AB41" s="30"/>
      <c r="AC41" s="30"/>
      <c r="AD41" s="30"/>
      <c r="AE41" s="30"/>
      <c r="AF41" s="30"/>
      <c r="AG41" s="30"/>
      <c r="AH41" s="30"/>
      <c r="AI41" s="30"/>
    </row>
    <row r="42" spans="1:35" x14ac:dyDescent="0.25">
      <c r="A42" s="30"/>
      <c r="B42" s="30"/>
      <c r="C42" s="342"/>
      <c r="D42" s="342"/>
      <c r="E42" s="342"/>
      <c r="F42" s="342"/>
      <c r="G42" s="342"/>
      <c r="H42" s="342"/>
      <c r="I42" s="342"/>
      <c r="J42" s="342"/>
      <c r="K42" s="342"/>
      <c r="L42" s="342"/>
      <c r="M42" s="342"/>
      <c r="N42" s="342"/>
      <c r="O42" s="342"/>
      <c r="P42" s="342"/>
      <c r="Q42" s="342"/>
      <c r="R42" s="342"/>
      <c r="S42" s="342"/>
      <c r="T42" s="30"/>
      <c r="U42" s="30"/>
      <c r="V42" s="30"/>
      <c r="W42" s="30"/>
      <c r="X42" s="30"/>
      <c r="Y42" s="30"/>
      <c r="Z42" s="30"/>
      <c r="AA42" s="30"/>
      <c r="AB42" s="30"/>
      <c r="AC42" s="30"/>
      <c r="AD42" s="30"/>
      <c r="AE42" s="30"/>
      <c r="AF42" s="30"/>
      <c r="AG42" s="30"/>
      <c r="AH42" s="30"/>
      <c r="AI42" s="30"/>
    </row>
    <row r="43" spans="1:35" x14ac:dyDescent="0.25">
      <c r="A43" s="30"/>
      <c r="B43" s="30"/>
      <c r="C43" s="342"/>
      <c r="D43" s="342"/>
      <c r="E43" s="342"/>
      <c r="F43" s="342"/>
      <c r="G43" s="342"/>
      <c r="H43" s="342"/>
      <c r="I43" s="342"/>
      <c r="J43" s="342"/>
      <c r="K43" s="342"/>
      <c r="L43" s="342"/>
      <c r="M43" s="342"/>
      <c r="N43" s="342"/>
      <c r="O43" s="342"/>
      <c r="P43" s="342"/>
      <c r="Q43" s="342"/>
      <c r="R43" s="342"/>
      <c r="S43" s="342"/>
      <c r="T43" s="30"/>
      <c r="U43" s="30"/>
      <c r="V43" s="30"/>
      <c r="W43" s="30"/>
      <c r="X43" s="30"/>
      <c r="Y43" s="30"/>
      <c r="Z43" s="30"/>
      <c r="AA43" s="30"/>
      <c r="AB43" s="30"/>
      <c r="AC43" s="30"/>
      <c r="AD43" s="30"/>
      <c r="AE43" s="30"/>
      <c r="AF43" s="30"/>
      <c r="AG43" s="30"/>
      <c r="AH43" s="30"/>
      <c r="AI43" s="30"/>
    </row>
    <row r="44" spans="1:35" x14ac:dyDescent="0.25">
      <c r="A44" s="30"/>
      <c r="B44" s="30"/>
      <c r="C44" s="342"/>
      <c r="D44" s="342"/>
      <c r="E44" s="342"/>
      <c r="F44" s="342"/>
      <c r="G44" s="342"/>
      <c r="H44" s="342"/>
      <c r="I44" s="342"/>
      <c r="J44" s="342"/>
      <c r="K44" s="342"/>
      <c r="L44" s="342"/>
      <c r="M44" s="342"/>
      <c r="N44" s="342"/>
      <c r="O44" s="342"/>
      <c r="P44" s="342"/>
      <c r="Q44" s="342"/>
      <c r="R44" s="342"/>
      <c r="S44" s="342"/>
      <c r="T44" s="30"/>
      <c r="U44" s="30"/>
      <c r="V44" s="30"/>
      <c r="W44" s="30"/>
      <c r="X44" s="30"/>
      <c r="Y44" s="30"/>
      <c r="Z44" s="30"/>
      <c r="AA44" s="30"/>
      <c r="AB44" s="30"/>
      <c r="AC44" s="30"/>
      <c r="AD44" s="30"/>
      <c r="AE44" s="30"/>
      <c r="AF44" s="30"/>
      <c r="AG44" s="30"/>
      <c r="AH44" s="30"/>
      <c r="AI44" s="30"/>
    </row>
    <row r="45" spans="1:35" x14ac:dyDescent="0.25">
      <c r="A45" s="30"/>
      <c r="B45" s="30"/>
      <c r="C45" s="342"/>
      <c r="D45" s="342"/>
      <c r="E45" s="342"/>
      <c r="F45" s="342"/>
      <c r="G45" s="342"/>
      <c r="H45" s="342"/>
      <c r="I45" s="342"/>
      <c r="J45" s="342"/>
      <c r="K45" s="342"/>
      <c r="L45" s="342"/>
      <c r="M45" s="342"/>
      <c r="N45" s="342"/>
      <c r="O45" s="342"/>
      <c r="P45" s="342"/>
      <c r="Q45" s="342"/>
      <c r="R45" s="342"/>
      <c r="S45" s="342"/>
      <c r="T45" s="30"/>
      <c r="U45" s="30"/>
      <c r="V45" s="30"/>
      <c r="W45" s="30"/>
      <c r="X45" s="30"/>
      <c r="Y45" s="30"/>
      <c r="Z45" s="30"/>
      <c r="AA45" s="30"/>
      <c r="AB45" s="30"/>
      <c r="AC45" s="30"/>
      <c r="AD45" s="30"/>
      <c r="AE45" s="30"/>
      <c r="AF45" s="30"/>
      <c r="AG45" s="30"/>
      <c r="AH45" s="30"/>
      <c r="AI45" s="30"/>
    </row>
    <row r="46" spans="1:35" x14ac:dyDescent="0.25">
      <c r="A46" s="30"/>
      <c r="B46" s="30"/>
      <c r="C46" s="342"/>
      <c r="D46" s="342"/>
      <c r="E46" s="342"/>
      <c r="F46" s="342"/>
      <c r="G46" s="342"/>
      <c r="H46" s="342"/>
      <c r="I46" s="342"/>
      <c r="J46" s="342"/>
      <c r="K46" s="342"/>
      <c r="L46" s="342"/>
      <c r="M46" s="342"/>
      <c r="N46" s="342"/>
      <c r="O46" s="342"/>
      <c r="P46" s="342"/>
      <c r="Q46" s="342"/>
      <c r="R46" s="342"/>
      <c r="S46" s="342"/>
      <c r="T46" s="30"/>
      <c r="U46" s="30"/>
      <c r="V46" s="30"/>
      <c r="W46" s="30"/>
      <c r="X46" s="30"/>
      <c r="Y46" s="30"/>
      <c r="Z46" s="30"/>
      <c r="AA46" s="30"/>
      <c r="AB46" s="30"/>
      <c r="AC46" s="30"/>
      <c r="AD46" s="30"/>
      <c r="AE46" s="30"/>
      <c r="AF46" s="30"/>
      <c r="AG46" s="30"/>
      <c r="AH46" s="30"/>
      <c r="AI46" s="30"/>
    </row>
    <row r="47" spans="1:35" x14ac:dyDescent="0.25">
      <c r="A47" s="30"/>
      <c r="B47" s="30"/>
      <c r="C47" s="342"/>
      <c r="D47" s="342"/>
      <c r="E47" s="342"/>
      <c r="F47" s="342"/>
      <c r="G47" s="342"/>
      <c r="H47" s="342"/>
      <c r="I47" s="342"/>
      <c r="J47" s="342"/>
      <c r="K47" s="342"/>
      <c r="L47" s="342"/>
      <c r="M47" s="342"/>
      <c r="N47" s="342"/>
      <c r="O47" s="342"/>
      <c r="P47" s="342"/>
      <c r="Q47" s="342"/>
      <c r="R47" s="342"/>
      <c r="S47" s="342"/>
      <c r="T47" s="30"/>
      <c r="U47" s="30"/>
      <c r="V47" s="30"/>
      <c r="W47" s="30"/>
      <c r="X47" s="30"/>
      <c r="Y47" s="30"/>
      <c r="Z47" s="30"/>
      <c r="AA47" s="30"/>
      <c r="AB47" s="30"/>
      <c r="AC47" s="30"/>
      <c r="AD47" s="30"/>
      <c r="AE47" s="30"/>
      <c r="AF47" s="30"/>
      <c r="AG47" s="30"/>
      <c r="AH47" s="30"/>
      <c r="AI47" s="30"/>
    </row>
    <row r="48" spans="1:35" x14ac:dyDescent="0.25">
      <c r="A48" s="30"/>
      <c r="B48" s="30"/>
      <c r="C48" s="342"/>
      <c r="D48" s="342"/>
      <c r="E48" s="342"/>
      <c r="F48" s="342"/>
      <c r="G48" s="342"/>
      <c r="H48" s="342"/>
      <c r="I48" s="342"/>
      <c r="J48" s="342"/>
      <c r="K48" s="342"/>
      <c r="L48" s="342"/>
      <c r="M48" s="342"/>
      <c r="N48" s="342"/>
      <c r="O48" s="342"/>
      <c r="P48" s="342"/>
      <c r="Q48" s="342"/>
      <c r="R48" s="342"/>
      <c r="S48" s="342"/>
      <c r="T48" s="30"/>
      <c r="U48" s="30"/>
      <c r="V48" s="30"/>
      <c r="W48" s="30"/>
      <c r="X48" s="30"/>
      <c r="Y48" s="30"/>
      <c r="Z48" s="30"/>
      <c r="AA48" s="30"/>
      <c r="AB48" s="30"/>
      <c r="AC48" s="30"/>
      <c r="AD48" s="30"/>
      <c r="AE48" s="30"/>
      <c r="AF48" s="30"/>
      <c r="AG48" s="30"/>
      <c r="AH48" s="30"/>
      <c r="AI48" s="30"/>
    </row>
    <row r="49" spans="1:35" x14ac:dyDescent="0.25">
      <c r="A49" s="30"/>
      <c r="B49" s="30"/>
      <c r="C49" s="342"/>
      <c r="D49" s="342"/>
      <c r="E49" s="342"/>
      <c r="F49" s="342"/>
      <c r="G49" s="342"/>
      <c r="H49" s="342"/>
      <c r="I49" s="342"/>
      <c r="J49" s="342"/>
      <c r="K49" s="342"/>
      <c r="L49" s="342"/>
      <c r="M49" s="342"/>
      <c r="N49" s="342"/>
      <c r="O49" s="342"/>
      <c r="P49" s="342"/>
      <c r="Q49" s="342"/>
      <c r="R49" s="342"/>
      <c r="S49" s="342"/>
      <c r="T49" s="30"/>
      <c r="U49" s="30"/>
      <c r="V49" s="30"/>
      <c r="W49" s="30"/>
      <c r="X49" s="30"/>
      <c r="Y49" s="30"/>
      <c r="Z49" s="30"/>
      <c r="AA49" s="30"/>
      <c r="AB49" s="30"/>
      <c r="AC49" s="30"/>
      <c r="AD49" s="30"/>
      <c r="AE49" s="30"/>
      <c r="AF49" s="30"/>
      <c r="AG49" s="30"/>
      <c r="AH49" s="30"/>
      <c r="AI49" s="30"/>
    </row>
    <row r="50" spans="1:35" x14ac:dyDescent="0.25">
      <c r="A50" s="30"/>
      <c r="B50" s="30"/>
      <c r="C50" s="641" t="s">
        <v>60</v>
      </c>
      <c r="D50" s="341"/>
      <c r="E50" s="341"/>
      <c r="F50" s="342"/>
      <c r="G50" s="342"/>
      <c r="H50" s="342"/>
      <c r="I50" s="342"/>
      <c r="J50" s="342"/>
      <c r="K50" s="342"/>
      <c r="L50" s="342"/>
      <c r="M50" s="342"/>
      <c r="N50" s="342"/>
      <c r="O50" s="342"/>
      <c r="P50" s="342"/>
      <c r="Q50" s="342"/>
      <c r="R50" s="342"/>
      <c r="S50" s="342"/>
      <c r="T50" s="30"/>
      <c r="U50" s="30"/>
      <c r="V50" s="30"/>
      <c r="W50" s="30"/>
      <c r="X50" s="30"/>
      <c r="Y50" s="30"/>
      <c r="Z50" s="30"/>
      <c r="AA50" s="30"/>
      <c r="AB50" s="30"/>
      <c r="AC50" s="30"/>
      <c r="AD50" s="30"/>
      <c r="AE50" s="30"/>
      <c r="AF50" s="30"/>
      <c r="AG50" s="30"/>
      <c r="AH50" s="30"/>
      <c r="AI50" s="30"/>
    </row>
    <row r="51" spans="1:35" x14ac:dyDescent="0.25">
      <c r="A51" s="30"/>
      <c r="B51" s="30"/>
      <c r="C51" s="341"/>
      <c r="D51" s="341"/>
      <c r="E51" s="341"/>
      <c r="F51" s="342"/>
      <c r="G51" s="342"/>
      <c r="H51" s="342"/>
      <c r="I51" s="342"/>
      <c r="J51" s="342"/>
      <c r="K51" s="342"/>
      <c r="L51" s="342"/>
      <c r="M51" s="342"/>
      <c r="N51" s="342"/>
      <c r="O51" s="342"/>
      <c r="P51" s="342"/>
      <c r="Q51" s="342"/>
      <c r="R51" s="342"/>
      <c r="S51" s="342"/>
      <c r="T51" s="30"/>
      <c r="U51" s="30"/>
      <c r="V51" s="30"/>
      <c r="W51" s="30"/>
      <c r="X51" s="30"/>
      <c r="Y51" s="30"/>
      <c r="Z51" s="30"/>
      <c r="AA51" s="30"/>
      <c r="AB51" s="30"/>
      <c r="AC51" s="30"/>
      <c r="AD51" s="30"/>
      <c r="AE51" s="30"/>
      <c r="AF51" s="30"/>
      <c r="AG51" s="30"/>
      <c r="AH51" s="30"/>
      <c r="AI51" s="30"/>
    </row>
    <row r="52" spans="1:35" x14ac:dyDescent="0.25">
      <c r="A52" s="30"/>
      <c r="B52" s="30"/>
      <c r="C52" s="341"/>
      <c r="D52" s="366" t="s">
        <v>10</v>
      </c>
      <c r="E52" s="341"/>
      <c r="F52" s="342"/>
      <c r="G52" s="342"/>
      <c r="H52" s="342"/>
      <c r="I52" s="342"/>
      <c r="J52" s="342"/>
      <c r="K52" s="342"/>
      <c r="L52" s="342"/>
      <c r="M52" s="342"/>
      <c r="N52" s="342"/>
      <c r="O52" s="342"/>
      <c r="P52" s="342"/>
      <c r="Q52" s="342"/>
      <c r="R52" s="342"/>
      <c r="S52" s="342"/>
      <c r="T52" s="30"/>
      <c r="U52" s="30"/>
      <c r="V52" s="30"/>
      <c r="W52" s="30"/>
      <c r="X52" s="30"/>
      <c r="Y52" s="30"/>
      <c r="Z52" s="30"/>
      <c r="AA52" s="30"/>
      <c r="AB52" s="30"/>
      <c r="AC52" s="30"/>
      <c r="AD52" s="30"/>
      <c r="AE52" s="30"/>
      <c r="AF52" s="30"/>
      <c r="AG52" s="30"/>
      <c r="AH52" s="30"/>
      <c r="AI52" s="30"/>
    </row>
    <row r="53" spans="1:35" x14ac:dyDescent="0.25">
      <c r="A53" s="30"/>
      <c r="B53" s="30"/>
      <c r="C53" s="341"/>
      <c r="D53" s="366" t="s">
        <v>13</v>
      </c>
      <c r="E53" s="341"/>
      <c r="F53" s="342"/>
      <c r="G53" s="342"/>
      <c r="H53" s="342"/>
      <c r="I53" s="342"/>
      <c r="J53" s="342"/>
      <c r="K53" s="342"/>
      <c r="L53" s="342"/>
      <c r="M53" s="342"/>
      <c r="N53" s="342"/>
      <c r="O53" s="342"/>
      <c r="P53" s="342"/>
      <c r="Q53" s="342"/>
      <c r="R53" s="342"/>
      <c r="S53" s="342"/>
      <c r="T53" s="30"/>
      <c r="U53" s="30"/>
      <c r="V53" s="30"/>
      <c r="W53" s="30"/>
      <c r="X53" s="30"/>
      <c r="Y53" s="30"/>
      <c r="Z53" s="30"/>
      <c r="AA53" s="30"/>
      <c r="AB53" s="30"/>
      <c r="AC53" s="30"/>
      <c r="AD53" s="30"/>
      <c r="AE53" s="30"/>
      <c r="AF53" s="30"/>
      <c r="AG53" s="30"/>
      <c r="AH53" s="30"/>
      <c r="AI53" s="30"/>
    </row>
    <row r="54" spans="1:35" x14ac:dyDescent="0.25">
      <c r="A54" s="30"/>
      <c r="B54" s="30"/>
      <c r="C54" s="342"/>
      <c r="D54" s="342"/>
      <c r="E54" s="342"/>
      <c r="F54" s="342"/>
      <c r="G54" s="342"/>
      <c r="H54" s="342"/>
      <c r="I54" s="342"/>
      <c r="J54" s="342"/>
      <c r="K54" s="342"/>
      <c r="L54" s="342"/>
      <c r="M54" s="342"/>
      <c r="N54" s="342"/>
      <c r="O54" s="342"/>
      <c r="P54" s="342"/>
      <c r="Q54" s="342"/>
      <c r="R54" s="342"/>
      <c r="S54" s="342"/>
      <c r="T54" s="30"/>
      <c r="U54" s="30"/>
      <c r="V54" s="30"/>
      <c r="W54" s="30"/>
      <c r="X54" s="30"/>
      <c r="Y54" s="30"/>
      <c r="Z54" s="30"/>
      <c r="AA54" s="30"/>
      <c r="AB54" s="30"/>
      <c r="AC54" s="30"/>
      <c r="AD54" s="30"/>
      <c r="AE54" s="30"/>
      <c r="AF54" s="30"/>
      <c r="AG54" s="30"/>
      <c r="AH54" s="30"/>
      <c r="AI54" s="30"/>
    </row>
    <row r="55" spans="1:35" x14ac:dyDescent="0.25">
      <c r="A55" s="30"/>
      <c r="B55" s="30"/>
      <c r="C55" s="641" t="s">
        <v>255</v>
      </c>
      <c r="D55" s="341" t="s">
        <v>256</v>
      </c>
      <c r="E55" s="341"/>
      <c r="F55" s="342"/>
      <c r="G55" s="342"/>
      <c r="H55" s="342"/>
      <c r="I55" s="342"/>
      <c r="J55" s="342"/>
      <c r="K55" s="342"/>
      <c r="L55" s="342"/>
      <c r="M55" s="342"/>
      <c r="N55" s="342"/>
      <c r="O55" s="342"/>
      <c r="P55" s="342"/>
      <c r="Q55" s="342"/>
      <c r="R55" s="342"/>
      <c r="S55" s="342"/>
      <c r="T55" s="30"/>
      <c r="U55" s="30"/>
      <c r="V55" s="30"/>
      <c r="W55" s="30"/>
      <c r="X55" s="30"/>
      <c r="Y55" s="30"/>
      <c r="Z55" s="30"/>
      <c r="AA55" s="30"/>
      <c r="AB55" s="30"/>
      <c r="AC55" s="30"/>
      <c r="AD55" s="30"/>
      <c r="AE55" s="30"/>
      <c r="AF55" s="30"/>
      <c r="AG55" s="30"/>
      <c r="AH55" s="30"/>
      <c r="AI55" s="30"/>
    </row>
    <row r="56" spans="1:35" x14ac:dyDescent="0.25">
      <c r="A56" s="30"/>
      <c r="B56" s="30"/>
      <c r="C56" s="341"/>
      <c r="D56" s="341" t="s">
        <v>257</v>
      </c>
      <c r="E56" s="341"/>
      <c r="F56" s="342"/>
      <c r="G56" s="342"/>
      <c r="H56" s="342"/>
      <c r="I56" s="342"/>
      <c r="J56" s="342"/>
      <c r="K56" s="342"/>
      <c r="L56" s="342"/>
      <c r="M56" s="342"/>
      <c r="N56" s="342"/>
      <c r="O56" s="342"/>
      <c r="P56" s="342"/>
      <c r="Q56" s="342"/>
      <c r="R56" s="342"/>
      <c r="S56" s="342"/>
      <c r="T56" s="30"/>
      <c r="U56" s="30"/>
      <c r="V56" s="30"/>
      <c r="W56" s="30"/>
      <c r="X56" s="30"/>
      <c r="Y56" s="30"/>
      <c r="Z56" s="30"/>
      <c r="AA56" s="30"/>
      <c r="AB56" s="30"/>
      <c r="AC56" s="30"/>
      <c r="AD56" s="30"/>
      <c r="AE56" s="30"/>
      <c r="AF56" s="30"/>
      <c r="AG56" s="30"/>
      <c r="AH56" s="30"/>
      <c r="AI56" s="30"/>
    </row>
    <row r="57" spans="1:35" x14ac:dyDescent="0.25">
      <c r="A57" s="30"/>
      <c r="B57" s="30"/>
      <c r="C57" s="341"/>
      <c r="D57" s="341" t="s">
        <v>258</v>
      </c>
      <c r="E57" s="341"/>
      <c r="F57" s="342"/>
      <c r="G57" s="342"/>
      <c r="H57" s="342"/>
      <c r="I57" s="342"/>
      <c r="J57" s="342"/>
      <c r="K57" s="342"/>
      <c r="L57" s="342"/>
      <c r="M57" s="342"/>
      <c r="N57" s="342"/>
      <c r="O57" s="342"/>
      <c r="P57" s="342"/>
      <c r="Q57" s="342"/>
      <c r="R57" s="342"/>
      <c r="S57" s="342"/>
      <c r="T57" s="30"/>
      <c r="U57" s="30"/>
      <c r="V57" s="30"/>
      <c r="W57" s="30"/>
      <c r="X57" s="30"/>
      <c r="Y57" s="30"/>
      <c r="Z57" s="30"/>
      <c r="AA57" s="30"/>
      <c r="AB57" s="30"/>
      <c r="AC57" s="30"/>
      <c r="AD57" s="30"/>
      <c r="AE57" s="30"/>
      <c r="AF57" s="30"/>
      <c r="AG57" s="30"/>
      <c r="AH57" s="30"/>
      <c r="AI57" s="30"/>
    </row>
    <row r="58" spans="1:35" x14ac:dyDescent="0.25">
      <c r="A58" s="30"/>
      <c r="B58" s="30"/>
      <c r="C58" s="341"/>
      <c r="D58" s="341" t="s">
        <v>259</v>
      </c>
      <c r="E58" s="341"/>
      <c r="F58" s="342"/>
      <c r="G58" s="342"/>
      <c r="H58" s="342"/>
      <c r="I58" s="342"/>
      <c r="J58" s="342"/>
      <c r="K58" s="342"/>
      <c r="L58" s="342"/>
      <c r="M58" s="342"/>
      <c r="N58" s="342"/>
      <c r="O58" s="342"/>
      <c r="P58" s="342"/>
      <c r="Q58" s="342"/>
      <c r="R58" s="342"/>
      <c r="S58" s="342"/>
      <c r="T58" s="30"/>
      <c r="U58" s="30"/>
      <c r="V58" s="30"/>
      <c r="W58" s="30"/>
      <c r="X58" s="30"/>
      <c r="Y58" s="30"/>
      <c r="Z58" s="30"/>
      <c r="AA58" s="30"/>
      <c r="AB58" s="30"/>
      <c r="AC58" s="30"/>
      <c r="AD58" s="30"/>
      <c r="AE58" s="30"/>
      <c r="AF58" s="30"/>
      <c r="AG58" s="30"/>
      <c r="AH58" s="30"/>
      <c r="AI58" s="30"/>
    </row>
    <row r="59" spans="1:35" x14ac:dyDescent="0.25">
      <c r="A59" s="30"/>
      <c r="B59" s="30"/>
      <c r="C59" s="341"/>
      <c r="D59" s="341" t="s">
        <v>260</v>
      </c>
      <c r="E59" s="341"/>
      <c r="F59" s="342"/>
      <c r="G59" s="342"/>
      <c r="H59" s="342"/>
      <c r="I59" s="342"/>
      <c r="J59" s="342"/>
      <c r="K59" s="342"/>
      <c r="L59" s="342"/>
      <c r="M59" s="342"/>
      <c r="N59" s="342"/>
      <c r="O59" s="342"/>
      <c r="P59" s="342"/>
      <c r="Q59" s="342"/>
      <c r="R59" s="342"/>
      <c r="S59" s="342"/>
      <c r="T59" s="30"/>
      <c r="U59" s="30"/>
      <c r="V59" s="30"/>
      <c r="W59" s="30"/>
      <c r="X59" s="30"/>
      <c r="Y59" s="30"/>
      <c r="Z59" s="30"/>
      <c r="AA59" s="30"/>
      <c r="AB59" s="30"/>
      <c r="AC59" s="30"/>
      <c r="AD59" s="30"/>
      <c r="AE59" s="30"/>
      <c r="AF59" s="30"/>
      <c r="AG59" s="30"/>
      <c r="AH59" s="30"/>
      <c r="AI59" s="30"/>
    </row>
    <row r="60" spans="1:35" x14ac:dyDescent="0.25">
      <c r="A60" s="30"/>
      <c r="B60" s="30"/>
      <c r="C60" s="341"/>
      <c r="D60" s="341" t="s">
        <v>261</v>
      </c>
      <c r="E60" s="341"/>
      <c r="F60" s="342"/>
      <c r="G60" s="342"/>
      <c r="H60" s="342"/>
      <c r="I60" s="342"/>
      <c r="J60" s="342"/>
      <c r="K60" s="342"/>
      <c r="L60" s="342"/>
      <c r="M60" s="342"/>
      <c r="N60" s="342"/>
      <c r="O60" s="342"/>
      <c r="P60" s="342"/>
      <c r="Q60" s="342"/>
      <c r="R60" s="342"/>
      <c r="S60" s="342"/>
      <c r="T60" s="30"/>
      <c r="U60" s="30"/>
      <c r="V60" s="30"/>
      <c r="W60" s="30"/>
      <c r="X60" s="30"/>
      <c r="Y60" s="30"/>
      <c r="Z60" s="30"/>
      <c r="AA60" s="30"/>
      <c r="AB60" s="30"/>
      <c r="AC60" s="30"/>
      <c r="AD60" s="30"/>
      <c r="AE60" s="30"/>
      <c r="AF60" s="30"/>
      <c r="AG60" s="30"/>
      <c r="AH60" s="30"/>
      <c r="AI60" s="30"/>
    </row>
    <row r="61" spans="1:35" x14ac:dyDescent="0.25">
      <c r="A61" s="30"/>
      <c r="B61" s="30"/>
      <c r="C61" s="341"/>
      <c r="D61" s="341" t="s">
        <v>262</v>
      </c>
      <c r="E61" s="341"/>
      <c r="F61" s="342"/>
      <c r="G61" s="342"/>
      <c r="H61" s="342"/>
      <c r="I61" s="342"/>
      <c r="J61" s="342"/>
      <c r="K61" s="342"/>
      <c r="L61" s="342"/>
      <c r="M61" s="342"/>
      <c r="N61" s="342"/>
      <c r="O61" s="342"/>
      <c r="P61" s="342"/>
      <c r="Q61" s="342"/>
      <c r="R61" s="342"/>
      <c r="S61" s="342"/>
      <c r="T61" s="30"/>
      <c r="U61" s="30"/>
      <c r="V61" s="30"/>
      <c r="W61" s="30"/>
      <c r="X61" s="30"/>
      <c r="Y61" s="30"/>
      <c r="Z61" s="30"/>
      <c r="AA61" s="30"/>
      <c r="AB61" s="30"/>
      <c r="AC61" s="30"/>
      <c r="AD61" s="30"/>
      <c r="AE61" s="30"/>
      <c r="AF61" s="30"/>
      <c r="AG61" s="30"/>
      <c r="AH61" s="30"/>
      <c r="AI61" s="30"/>
    </row>
    <row r="62" spans="1:35" x14ac:dyDescent="0.25">
      <c r="A62" s="30"/>
      <c r="B62" s="30"/>
      <c r="C62" s="341"/>
      <c r="D62" s="341" t="s">
        <v>263</v>
      </c>
      <c r="E62" s="341"/>
      <c r="F62" s="342"/>
      <c r="G62" s="342"/>
      <c r="H62" s="342"/>
      <c r="I62" s="342"/>
      <c r="J62" s="342"/>
      <c r="K62" s="342"/>
      <c r="L62" s="342"/>
      <c r="M62" s="342"/>
      <c r="N62" s="342"/>
      <c r="O62" s="342"/>
      <c r="P62" s="342"/>
      <c r="Q62" s="342"/>
      <c r="R62" s="342"/>
      <c r="S62" s="342"/>
      <c r="T62" s="30"/>
      <c r="U62" s="30"/>
      <c r="V62" s="30"/>
      <c r="W62" s="30"/>
      <c r="X62" s="30"/>
      <c r="Y62" s="30"/>
      <c r="Z62" s="30"/>
      <c r="AA62" s="30"/>
      <c r="AB62" s="30"/>
      <c r="AC62" s="30"/>
      <c r="AD62" s="30"/>
      <c r="AE62" s="30"/>
      <c r="AF62" s="30"/>
      <c r="AG62" s="30"/>
      <c r="AH62" s="30"/>
      <c r="AI62" s="30"/>
    </row>
    <row r="63" spans="1:35" x14ac:dyDescent="0.25">
      <c r="A63" s="30"/>
      <c r="B63" s="30"/>
      <c r="C63" s="341"/>
      <c r="D63" s="341" t="s">
        <v>264</v>
      </c>
      <c r="E63" s="341"/>
      <c r="F63" s="342"/>
      <c r="G63" s="342"/>
      <c r="H63" s="342"/>
      <c r="I63" s="342"/>
      <c r="J63" s="342"/>
      <c r="K63" s="342"/>
      <c r="L63" s="342"/>
      <c r="M63" s="342"/>
      <c r="N63" s="342"/>
      <c r="O63" s="342"/>
      <c r="P63" s="342"/>
      <c r="Q63" s="342"/>
      <c r="R63" s="342"/>
      <c r="S63" s="342"/>
      <c r="T63" s="30"/>
      <c r="U63" s="30"/>
      <c r="V63" s="30"/>
      <c r="W63" s="30"/>
      <c r="X63" s="30"/>
      <c r="Y63" s="30"/>
      <c r="Z63" s="30"/>
      <c r="AA63" s="30"/>
      <c r="AB63" s="30"/>
      <c r="AC63" s="30"/>
      <c r="AD63" s="30"/>
      <c r="AE63" s="30"/>
      <c r="AF63" s="30"/>
      <c r="AG63" s="30"/>
      <c r="AH63" s="30"/>
      <c r="AI63" s="30"/>
    </row>
    <row r="64" spans="1:35" x14ac:dyDescent="0.25">
      <c r="A64" s="30"/>
      <c r="B64" s="30"/>
      <c r="C64" s="341"/>
      <c r="D64" s="341" t="s">
        <v>265</v>
      </c>
      <c r="E64" s="341"/>
      <c r="F64" s="342"/>
      <c r="G64" s="342"/>
      <c r="H64" s="342"/>
      <c r="I64" s="342"/>
      <c r="J64" s="342"/>
      <c r="K64" s="342"/>
      <c r="L64" s="342"/>
      <c r="M64" s="342"/>
      <c r="N64" s="342"/>
      <c r="O64" s="342"/>
      <c r="P64" s="342"/>
      <c r="Q64" s="342"/>
      <c r="R64" s="342"/>
      <c r="S64" s="342"/>
      <c r="T64" s="30"/>
      <c r="U64" s="30"/>
      <c r="V64" s="30"/>
      <c r="W64" s="30"/>
      <c r="X64" s="30"/>
      <c r="Y64" s="30"/>
      <c r="Z64" s="30"/>
      <c r="AA64" s="30"/>
      <c r="AB64" s="30"/>
      <c r="AC64" s="30"/>
      <c r="AD64" s="30"/>
      <c r="AE64" s="30"/>
      <c r="AF64" s="30"/>
      <c r="AG64" s="30"/>
      <c r="AH64" s="30"/>
      <c r="AI64" s="30"/>
    </row>
    <row r="65" spans="1:35" x14ac:dyDescent="0.25">
      <c r="A65" s="30"/>
      <c r="B65" s="30"/>
      <c r="C65" s="341"/>
      <c r="D65" s="341" t="s">
        <v>266</v>
      </c>
      <c r="E65" s="341"/>
      <c r="F65" s="342"/>
      <c r="G65" s="342"/>
      <c r="H65" s="342"/>
      <c r="I65" s="342"/>
      <c r="J65" s="342"/>
      <c r="K65" s="342"/>
      <c r="L65" s="342"/>
      <c r="M65" s="342"/>
      <c r="N65" s="342"/>
      <c r="O65" s="342"/>
      <c r="P65" s="342"/>
      <c r="Q65" s="342"/>
      <c r="R65" s="342"/>
      <c r="S65" s="342"/>
      <c r="T65" s="30"/>
      <c r="U65" s="30"/>
      <c r="V65" s="30"/>
      <c r="W65" s="30"/>
      <c r="X65" s="30"/>
      <c r="Y65" s="30"/>
      <c r="Z65" s="30"/>
      <c r="AA65" s="30"/>
      <c r="AB65" s="30"/>
      <c r="AC65" s="30"/>
      <c r="AD65" s="30"/>
      <c r="AE65" s="30"/>
      <c r="AF65" s="30"/>
      <c r="AG65" s="30"/>
      <c r="AH65" s="30"/>
      <c r="AI65" s="30"/>
    </row>
    <row r="66" spans="1:35" x14ac:dyDescent="0.25">
      <c r="A66" s="30"/>
      <c r="B66" s="30"/>
      <c r="C66" s="341"/>
      <c r="D66" s="341" t="s">
        <v>267</v>
      </c>
      <c r="E66" s="341"/>
      <c r="F66" s="342"/>
      <c r="G66" s="342"/>
      <c r="H66" s="342"/>
      <c r="I66" s="342"/>
      <c r="J66" s="342"/>
      <c r="K66" s="342"/>
      <c r="L66" s="342"/>
      <c r="M66" s="342"/>
      <c r="N66" s="342"/>
      <c r="O66" s="342"/>
      <c r="P66" s="342"/>
      <c r="Q66" s="342"/>
      <c r="R66" s="342"/>
      <c r="S66" s="342"/>
      <c r="T66" s="30"/>
      <c r="U66" s="30"/>
      <c r="V66" s="30"/>
      <c r="W66" s="30"/>
      <c r="X66" s="30"/>
      <c r="Y66" s="30"/>
      <c r="Z66" s="30"/>
      <c r="AA66" s="30"/>
      <c r="AB66" s="30"/>
      <c r="AC66" s="30"/>
      <c r="AD66" s="30"/>
      <c r="AE66" s="30"/>
      <c r="AF66" s="30"/>
      <c r="AG66" s="30"/>
      <c r="AH66" s="30"/>
      <c r="AI66" s="30"/>
    </row>
    <row r="67" spans="1:35" x14ac:dyDescent="0.25">
      <c r="A67" s="30"/>
      <c r="B67" s="30"/>
      <c r="C67" s="342"/>
      <c r="D67" s="342"/>
      <c r="E67" s="342"/>
      <c r="F67" s="342"/>
      <c r="G67" s="342"/>
      <c r="H67" s="342"/>
      <c r="I67" s="342"/>
      <c r="J67" s="342"/>
      <c r="K67" s="342"/>
      <c r="L67" s="342"/>
      <c r="M67" s="342"/>
      <c r="N67" s="342"/>
      <c r="O67" s="342"/>
      <c r="P67" s="342"/>
      <c r="Q67" s="342"/>
      <c r="R67" s="342"/>
      <c r="S67" s="342"/>
      <c r="T67" s="30"/>
      <c r="U67" s="30"/>
      <c r="V67" s="30"/>
      <c r="W67" s="30"/>
      <c r="X67" s="30"/>
      <c r="Y67" s="30"/>
      <c r="Z67" s="30"/>
      <c r="AA67" s="30"/>
      <c r="AB67" s="30"/>
      <c r="AC67" s="30"/>
      <c r="AD67" s="30"/>
      <c r="AE67" s="30"/>
      <c r="AF67" s="30"/>
      <c r="AG67" s="30"/>
      <c r="AH67" s="30"/>
      <c r="AI67" s="30"/>
    </row>
    <row r="68" spans="1:35" x14ac:dyDescent="0.25">
      <c r="A68" s="30"/>
      <c r="B68" s="30"/>
      <c r="C68" s="342"/>
      <c r="D68" s="342"/>
      <c r="E68" s="342"/>
      <c r="F68" s="342"/>
      <c r="G68" s="342"/>
      <c r="H68" s="342"/>
      <c r="I68" s="342"/>
      <c r="J68" s="342"/>
      <c r="K68" s="342"/>
      <c r="L68" s="342"/>
      <c r="M68" s="342"/>
      <c r="N68" s="342"/>
      <c r="O68" s="342"/>
      <c r="P68" s="342"/>
      <c r="Q68" s="342"/>
      <c r="R68" s="342"/>
      <c r="S68" s="342"/>
      <c r="T68" s="30"/>
      <c r="U68" s="30"/>
      <c r="V68" s="30"/>
      <c r="W68" s="30"/>
      <c r="X68" s="30"/>
      <c r="Y68" s="30"/>
      <c r="Z68" s="30"/>
      <c r="AA68" s="30"/>
      <c r="AB68" s="30"/>
      <c r="AC68" s="30"/>
      <c r="AD68" s="30"/>
      <c r="AE68" s="30"/>
      <c r="AF68" s="30"/>
      <c r="AG68" s="30"/>
      <c r="AH68" s="30"/>
      <c r="AI68" s="30"/>
    </row>
    <row r="69" spans="1:35" x14ac:dyDescent="0.25">
      <c r="A69" s="30"/>
      <c r="B69" s="30"/>
      <c r="C69" s="342"/>
      <c r="D69" s="342"/>
      <c r="E69" s="342"/>
      <c r="F69" s="342"/>
      <c r="G69" s="342"/>
      <c r="H69" s="342"/>
      <c r="I69" s="342"/>
      <c r="J69" s="342"/>
      <c r="K69" s="342"/>
      <c r="L69" s="342"/>
      <c r="M69" s="342"/>
      <c r="N69" s="342"/>
      <c r="O69" s="342"/>
      <c r="P69" s="342"/>
      <c r="Q69" s="342"/>
      <c r="R69" s="342"/>
      <c r="S69" s="342"/>
      <c r="T69" s="30"/>
      <c r="U69" s="30"/>
      <c r="V69" s="30"/>
      <c r="W69" s="30"/>
      <c r="X69" s="30"/>
      <c r="Y69" s="30"/>
      <c r="Z69" s="30"/>
      <c r="AA69" s="30"/>
      <c r="AB69" s="30"/>
      <c r="AC69" s="30"/>
      <c r="AD69" s="30"/>
      <c r="AE69" s="30"/>
      <c r="AF69" s="30"/>
      <c r="AG69" s="30"/>
      <c r="AH69" s="30"/>
      <c r="AI69" s="30"/>
    </row>
    <row r="70" spans="1:35" x14ac:dyDescent="0.25">
      <c r="A70" s="30"/>
      <c r="B70" s="30"/>
      <c r="C70" s="342"/>
      <c r="D70" s="342"/>
      <c r="E70" s="342"/>
      <c r="F70" s="342"/>
      <c r="G70" s="342"/>
      <c r="H70" s="342"/>
      <c r="I70" s="342"/>
      <c r="J70" s="342"/>
      <c r="K70" s="342"/>
      <c r="L70" s="342"/>
      <c r="M70" s="342"/>
      <c r="N70" s="342"/>
      <c r="O70" s="342"/>
      <c r="P70" s="342"/>
      <c r="Q70" s="342"/>
      <c r="R70" s="342"/>
      <c r="S70" s="342"/>
      <c r="T70" s="30"/>
      <c r="U70" s="30"/>
      <c r="V70" s="30"/>
      <c r="W70" s="30"/>
      <c r="X70" s="30"/>
      <c r="Y70" s="30"/>
      <c r="Z70" s="30"/>
      <c r="AA70" s="30"/>
      <c r="AB70" s="30"/>
      <c r="AC70" s="30"/>
      <c r="AD70" s="30"/>
      <c r="AE70" s="30"/>
      <c r="AF70" s="30"/>
      <c r="AG70" s="30"/>
      <c r="AH70" s="30"/>
      <c r="AI70" s="30"/>
    </row>
    <row r="71" spans="1:35" x14ac:dyDescent="0.25">
      <c r="A71" s="30"/>
      <c r="B71" s="30"/>
      <c r="C71" s="342"/>
      <c r="D71" s="342"/>
      <c r="E71" s="342"/>
      <c r="F71" s="342"/>
      <c r="G71" s="342"/>
      <c r="H71" s="342"/>
      <c r="I71" s="342"/>
      <c r="J71" s="342"/>
      <c r="K71" s="342"/>
      <c r="L71" s="342"/>
      <c r="M71" s="342"/>
      <c r="N71" s="342"/>
      <c r="O71" s="342"/>
      <c r="P71" s="342"/>
      <c r="Q71" s="342"/>
      <c r="R71" s="342"/>
      <c r="S71" s="342"/>
      <c r="T71" s="30"/>
      <c r="U71" s="30"/>
      <c r="V71" s="30"/>
      <c r="W71" s="30"/>
      <c r="X71" s="30"/>
      <c r="Y71" s="30"/>
      <c r="Z71" s="30"/>
      <c r="AA71" s="30"/>
      <c r="AB71" s="30"/>
      <c r="AC71" s="30"/>
      <c r="AD71" s="30"/>
      <c r="AE71" s="30"/>
      <c r="AF71" s="30"/>
      <c r="AG71" s="30"/>
      <c r="AH71" s="30"/>
      <c r="AI71" s="30"/>
    </row>
    <row r="72" spans="1:35" x14ac:dyDescent="0.25">
      <c r="A72" s="30"/>
      <c r="B72" s="30"/>
      <c r="C72" s="342"/>
      <c r="D72" s="342"/>
      <c r="E72" s="342"/>
      <c r="F72" s="342"/>
      <c r="G72" s="342"/>
      <c r="H72" s="342"/>
      <c r="I72" s="342"/>
      <c r="J72" s="342"/>
      <c r="K72" s="342"/>
      <c r="L72" s="342"/>
      <c r="M72" s="342"/>
      <c r="N72" s="342"/>
      <c r="O72" s="342"/>
      <c r="P72" s="342"/>
      <c r="Q72" s="342"/>
      <c r="R72" s="342"/>
      <c r="S72" s="342"/>
      <c r="T72" s="30"/>
      <c r="U72" s="30"/>
      <c r="V72" s="30"/>
      <c r="W72" s="30"/>
      <c r="X72" s="30"/>
      <c r="Y72" s="30"/>
      <c r="Z72" s="30"/>
      <c r="AA72" s="30"/>
      <c r="AB72" s="30"/>
      <c r="AC72" s="30"/>
      <c r="AD72" s="30"/>
      <c r="AE72" s="30"/>
      <c r="AF72" s="30"/>
      <c r="AG72" s="30"/>
      <c r="AH72" s="30"/>
      <c r="AI72" s="30"/>
    </row>
    <row r="73" spans="1:35" x14ac:dyDescent="0.25">
      <c r="A73" s="30"/>
      <c r="B73" s="30"/>
      <c r="C73" s="342"/>
      <c r="D73" s="342"/>
      <c r="E73" s="342"/>
      <c r="F73" s="342"/>
      <c r="G73" s="342"/>
      <c r="H73" s="342"/>
      <c r="I73" s="342"/>
      <c r="J73" s="342"/>
      <c r="K73" s="342"/>
      <c r="L73" s="342"/>
      <c r="M73" s="342"/>
      <c r="N73" s="342"/>
      <c r="O73" s="342"/>
      <c r="P73" s="342"/>
      <c r="Q73" s="342"/>
      <c r="R73" s="342"/>
      <c r="S73" s="342"/>
      <c r="T73" s="30"/>
      <c r="U73" s="30"/>
      <c r="V73" s="30"/>
      <c r="W73" s="30"/>
      <c r="X73" s="30"/>
      <c r="Y73" s="30"/>
      <c r="Z73" s="30"/>
      <c r="AA73" s="30"/>
      <c r="AB73" s="30"/>
      <c r="AC73" s="30"/>
      <c r="AD73" s="30"/>
      <c r="AE73" s="30"/>
      <c r="AF73" s="30"/>
      <c r="AG73" s="30"/>
      <c r="AH73" s="30"/>
      <c r="AI73" s="30"/>
    </row>
    <row r="74" spans="1:35" x14ac:dyDescent="0.25">
      <c r="A74" s="30"/>
      <c r="B74" s="30"/>
      <c r="C74" s="342"/>
      <c r="D74" s="342"/>
      <c r="E74" s="342"/>
      <c r="F74" s="342"/>
      <c r="G74" s="342"/>
      <c r="H74" s="342"/>
      <c r="I74" s="342"/>
      <c r="J74" s="342"/>
      <c r="K74" s="342"/>
      <c r="L74" s="342"/>
      <c r="M74" s="342"/>
      <c r="N74" s="342"/>
      <c r="O74" s="342"/>
      <c r="P74" s="342"/>
      <c r="Q74" s="342"/>
      <c r="R74" s="342"/>
      <c r="S74" s="342"/>
      <c r="T74" s="30"/>
      <c r="U74" s="30"/>
      <c r="V74" s="30"/>
      <c r="W74" s="30"/>
      <c r="X74" s="30"/>
      <c r="Y74" s="30"/>
      <c r="Z74" s="30"/>
      <c r="AA74" s="30"/>
      <c r="AB74" s="30"/>
      <c r="AC74" s="30"/>
      <c r="AD74" s="30"/>
      <c r="AE74" s="30"/>
      <c r="AF74" s="30"/>
      <c r="AG74" s="30"/>
      <c r="AH74" s="30"/>
      <c r="AI74" s="30"/>
    </row>
    <row r="75" spans="1:35" x14ac:dyDescent="0.25">
      <c r="A75" s="30"/>
      <c r="B75" s="30"/>
      <c r="C75" s="342"/>
      <c r="D75" s="342"/>
      <c r="E75" s="342"/>
      <c r="F75" s="342"/>
      <c r="G75" s="342"/>
      <c r="H75" s="342"/>
      <c r="I75" s="342"/>
      <c r="J75" s="342"/>
      <c r="K75" s="342"/>
      <c r="L75" s="342"/>
      <c r="M75" s="342"/>
      <c r="N75" s="342"/>
      <c r="O75" s="342"/>
      <c r="P75" s="342"/>
      <c r="Q75" s="342"/>
      <c r="R75" s="342"/>
      <c r="S75" s="342"/>
      <c r="T75" s="30"/>
      <c r="U75" s="30"/>
      <c r="V75" s="30"/>
      <c r="W75" s="30"/>
      <c r="X75" s="30"/>
      <c r="Y75" s="30"/>
      <c r="Z75" s="30"/>
      <c r="AA75" s="30"/>
      <c r="AB75" s="30"/>
      <c r="AC75" s="30"/>
      <c r="AD75" s="30"/>
      <c r="AE75" s="30"/>
      <c r="AF75" s="30"/>
      <c r="AG75" s="30"/>
      <c r="AH75" s="30"/>
      <c r="AI75" s="30"/>
    </row>
    <row r="76" spans="1:35" x14ac:dyDescent="0.25">
      <c r="A76" s="30"/>
      <c r="B76" s="30"/>
      <c r="C76" s="342"/>
      <c r="D76" s="342"/>
      <c r="E76" s="342"/>
      <c r="F76" s="342"/>
      <c r="G76" s="342"/>
      <c r="H76" s="342"/>
      <c r="I76" s="342"/>
      <c r="J76" s="342"/>
      <c r="K76" s="342"/>
      <c r="L76" s="342"/>
      <c r="M76" s="342"/>
      <c r="N76" s="342"/>
      <c r="O76" s="342"/>
      <c r="P76" s="342"/>
      <c r="Q76" s="342"/>
      <c r="R76" s="342"/>
      <c r="S76" s="342"/>
      <c r="T76" s="30"/>
      <c r="U76" s="30"/>
      <c r="V76" s="30"/>
      <c r="W76" s="30"/>
      <c r="X76" s="30"/>
      <c r="Y76" s="30"/>
      <c r="Z76" s="30"/>
      <c r="AA76" s="30"/>
      <c r="AB76" s="30"/>
      <c r="AC76" s="30"/>
      <c r="AD76" s="30"/>
      <c r="AE76" s="30"/>
      <c r="AF76" s="30"/>
      <c r="AG76" s="30"/>
      <c r="AH76" s="30"/>
      <c r="AI76" s="30"/>
    </row>
    <row r="77" spans="1:35" x14ac:dyDescent="0.25">
      <c r="A77" s="30"/>
      <c r="B77" s="30"/>
      <c r="C77" s="342"/>
      <c r="D77" s="342"/>
      <c r="E77" s="342"/>
      <c r="F77" s="342"/>
      <c r="G77" s="342"/>
      <c r="H77" s="342"/>
      <c r="I77" s="342"/>
      <c r="J77" s="342"/>
      <c r="K77" s="342"/>
      <c r="L77" s="342"/>
      <c r="M77" s="342"/>
      <c r="N77" s="342"/>
      <c r="O77" s="342"/>
      <c r="P77" s="342"/>
      <c r="Q77" s="342"/>
      <c r="R77" s="342"/>
      <c r="S77" s="342"/>
      <c r="T77" s="30"/>
      <c r="U77" s="30"/>
      <c r="V77" s="30"/>
      <c r="W77" s="30"/>
      <c r="X77" s="30"/>
      <c r="Y77" s="30"/>
      <c r="Z77" s="30"/>
      <c r="AA77" s="30"/>
      <c r="AB77" s="30"/>
      <c r="AC77" s="30"/>
      <c r="AD77" s="30"/>
      <c r="AE77" s="30"/>
      <c r="AF77" s="30"/>
      <c r="AG77" s="30"/>
      <c r="AH77" s="30"/>
      <c r="AI77" s="30"/>
    </row>
    <row r="78" spans="1:35" x14ac:dyDescent="0.25">
      <c r="A78" s="30"/>
      <c r="B78" s="30"/>
      <c r="C78" s="342"/>
      <c r="D78" s="342"/>
      <c r="E78" s="342"/>
      <c r="F78" s="342"/>
      <c r="G78" s="342"/>
      <c r="H78" s="342"/>
      <c r="I78" s="342"/>
      <c r="J78" s="342"/>
      <c r="K78" s="342"/>
      <c r="L78" s="342"/>
      <c r="M78" s="342"/>
      <c r="N78" s="342"/>
      <c r="O78" s="342"/>
      <c r="P78" s="342"/>
      <c r="Q78" s="342"/>
      <c r="R78" s="342"/>
      <c r="S78" s="342"/>
      <c r="T78" s="30"/>
      <c r="U78" s="30"/>
      <c r="V78" s="30"/>
      <c r="W78" s="30"/>
      <c r="X78" s="30"/>
      <c r="Y78" s="30"/>
      <c r="Z78" s="30"/>
      <c r="AA78" s="30"/>
      <c r="AB78" s="30"/>
      <c r="AC78" s="30"/>
      <c r="AD78" s="30"/>
      <c r="AE78" s="30"/>
      <c r="AF78" s="30"/>
      <c r="AG78" s="30"/>
      <c r="AH78" s="30"/>
      <c r="AI78" s="30"/>
    </row>
    <row r="79" spans="1:35" x14ac:dyDescent="0.25">
      <c r="A79" s="30"/>
      <c r="B79" s="30"/>
      <c r="C79" s="342"/>
      <c r="D79" s="342"/>
      <c r="E79" s="342"/>
      <c r="F79" s="342"/>
      <c r="G79" s="342"/>
      <c r="H79" s="342"/>
      <c r="I79" s="342"/>
      <c r="J79" s="342"/>
      <c r="K79" s="342"/>
      <c r="L79" s="342"/>
      <c r="M79" s="342"/>
      <c r="N79" s="342"/>
      <c r="O79" s="342"/>
      <c r="P79" s="342"/>
      <c r="Q79" s="342"/>
      <c r="R79" s="342"/>
      <c r="S79" s="342"/>
      <c r="T79" s="30"/>
      <c r="U79" s="30"/>
      <c r="V79" s="30"/>
      <c r="W79" s="30"/>
      <c r="X79" s="30"/>
      <c r="Y79" s="30"/>
      <c r="Z79" s="30"/>
      <c r="AA79" s="30"/>
      <c r="AB79" s="30"/>
      <c r="AC79" s="30"/>
      <c r="AD79" s="30"/>
      <c r="AE79" s="30"/>
      <c r="AF79" s="30"/>
      <c r="AG79" s="30"/>
      <c r="AH79" s="30"/>
      <c r="AI79" s="30"/>
    </row>
    <row r="80" spans="1:35" x14ac:dyDescent="0.25">
      <c r="A80" s="30"/>
      <c r="B80" s="30"/>
      <c r="C80" s="342"/>
      <c r="D80" s="342"/>
      <c r="E80" s="342"/>
      <c r="F80" s="342"/>
      <c r="G80" s="342"/>
      <c r="H80" s="342"/>
      <c r="I80" s="342"/>
      <c r="J80" s="342"/>
      <c r="K80" s="342"/>
      <c r="L80" s="342"/>
      <c r="M80" s="342"/>
      <c r="N80" s="342"/>
      <c r="O80" s="342"/>
      <c r="P80" s="342"/>
      <c r="Q80" s="342"/>
      <c r="R80" s="342"/>
      <c r="S80" s="342"/>
      <c r="T80" s="30"/>
      <c r="U80" s="30"/>
      <c r="V80" s="30"/>
      <c r="W80" s="30"/>
      <c r="X80" s="30"/>
      <c r="Y80" s="30"/>
      <c r="Z80" s="30"/>
      <c r="AA80" s="30"/>
      <c r="AB80" s="30"/>
      <c r="AC80" s="30"/>
      <c r="AD80" s="30"/>
      <c r="AE80" s="30"/>
      <c r="AF80" s="30"/>
      <c r="AG80" s="30"/>
      <c r="AH80" s="30"/>
      <c r="AI80" s="30"/>
    </row>
    <row r="81" spans="1:35" x14ac:dyDescent="0.25">
      <c r="A81" s="30"/>
      <c r="B81" s="30"/>
      <c r="C81" s="342"/>
      <c r="D81" s="342"/>
      <c r="E81" s="342"/>
      <c r="F81" s="342"/>
      <c r="G81" s="342"/>
      <c r="H81" s="342"/>
      <c r="I81" s="342"/>
      <c r="J81" s="342"/>
      <c r="K81" s="342"/>
      <c r="L81" s="342"/>
      <c r="M81" s="342"/>
      <c r="N81" s="342"/>
      <c r="O81" s="342"/>
      <c r="P81" s="342"/>
      <c r="Q81" s="342"/>
      <c r="R81" s="342"/>
      <c r="S81" s="342"/>
      <c r="T81" s="30"/>
      <c r="U81" s="30"/>
      <c r="V81" s="30"/>
      <c r="W81" s="30"/>
      <c r="X81" s="30"/>
      <c r="Y81" s="30"/>
      <c r="Z81" s="30"/>
      <c r="AA81" s="30"/>
      <c r="AB81" s="30"/>
      <c r="AC81" s="30"/>
      <c r="AD81" s="30"/>
      <c r="AE81" s="30"/>
      <c r="AF81" s="30"/>
      <c r="AG81" s="30"/>
      <c r="AH81" s="30"/>
      <c r="AI81" s="30"/>
    </row>
    <row r="82" spans="1:35" x14ac:dyDescent="0.25">
      <c r="A82" s="30"/>
      <c r="B82" s="30"/>
      <c r="C82" s="342"/>
      <c r="D82" s="342"/>
      <c r="E82" s="342"/>
      <c r="F82" s="342"/>
      <c r="G82" s="342"/>
      <c r="H82" s="342"/>
      <c r="I82" s="342"/>
      <c r="J82" s="342"/>
      <c r="K82" s="342"/>
      <c r="L82" s="342"/>
      <c r="M82" s="342"/>
      <c r="N82" s="342"/>
      <c r="O82" s="342"/>
      <c r="P82" s="342"/>
      <c r="Q82" s="342"/>
      <c r="R82" s="342"/>
      <c r="S82" s="342"/>
      <c r="T82" s="30"/>
      <c r="U82" s="30"/>
      <c r="V82" s="30"/>
      <c r="W82" s="30"/>
      <c r="X82" s="30"/>
      <c r="Y82" s="30"/>
      <c r="Z82" s="30"/>
      <c r="AA82" s="30"/>
      <c r="AB82" s="30"/>
      <c r="AC82" s="30"/>
      <c r="AD82" s="30"/>
      <c r="AE82" s="30"/>
      <c r="AF82" s="30"/>
      <c r="AG82" s="30"/>
      <c r="AH82" s="30"/>
      <c r="AI82" s="30"/>
    </row>
    <row r="83" spans="1:35" x14ac:dyDescent="0.25">
      <c r="A83" s="30"/>
      <c r="B83" s="30"/>
      <c r="C83" s="342"/>
      <c r="D83" s="342"/>
      <c r="E83" s="342"/>
      <c r="F83" s="342"/>
      <c r="G83" s="342"/>
      <c r="H83" s="342"/>
      <c r="I83" s="342"/>
      <c r="J83" s="342"/>
      <c r="K83" s="342"/>
      <c r="L83" s="342"/>
      <c r="M83" s="342"/>
      <c r="N83" s="342"/>
      <c r="O83" s="342"/>
      <c r="P83" s="342"/>
      <c r="Q83" s="342"/>
      <c r="R83" s="342"/>
      <c r="S83" s="342"/>
      <c r="T83" s="30"/>
      <c r="U83" s="30"/>
      <c r="V83" s="30"/>
      <c r="W83" s="30"/>
      <c r="X83" s="30"/>
      <c r="Y83" s="30"/>
      <c r="Z83" s="30"/>
      <c r="AA83" s="30"/>
      <c r="AB83" s="30"/>
      <c r="AC83" s="30"/>
      <c r="AD83" s="30"/>
      <c r="AE83" s="30"/>
      <c r="AF83" s="30"/>
      <c r="AG83" s="30"/>
      <c r="AH83" s="30"/>
      <c r="AI83" s="30"/>
    </row>
    <row r="84" spans="1:35" x14ac:dyDescent="0.25">
      <c r="A84" s="30"/>
      <c r="B84" s="30"/>
      <c r="C84" s="342"/>
      <c r="D84" s="342"/>
      <c r="E84" s="342"/>
      <c r="F84" s="342"/>
      <c r="G84" s="342"/>
      <c r="H84" s="342"/>
      <c r="I84" s="342"/>
      <c r="J84" s="342"/>
      <c r="K84" s="342"/>
      <c r="L84" s="342"/>
      <c r="M84" s="342"/>
      <c r="N84" s="342"/>
      <c r="O84" s="342"/>
      <c r="P84" s="342"/>
      <c r="Q84" s="342"/>
      <c r="R84" s="342"/>
      <c r="S84" s="342"/>
      <c r="T84" s="30"/>
      <c r="U84" s="30"/>
      <c r="V84" s="30"/>
      <c r="W84" s="30"/>
      <c r="X84" s="30"/>
      <c r="Y84" s="30"/>
      <c r="Z84" s="30"/>
      <c r="AA84" s="30"/>
      <c r="AB84" s="30"/>
      <c r="AC84" s="30"/>
      <c r="AD84" s="30"/>
      <c r="AE84" s="30"/>
      <c r="AF84" s="30"/>
      <c r="AG84" s="30"/>
      <c r="AH84" s="30"/>
      <c r="AI84" s="30"/>
    </row>
    <row r="85" spans="1:35" x14ac:dyDescent="0.25">
      <c r="A85" s="30"/>
      <c r="B85" s="30"/>
      <c r="C85" s="342"/>
      <c r="D85" s="342"/>
      <c r="E85" s="342"/>
      <c r="F85" s="342"/>
      <c r="G85" s="342"/>
      <c r="H85" s="342"/>
      <c r="I85" s="342"/>
      <c r="J85" s="342"/>
      <c r="K85" s="342"/>
      <c r="L85" s="342"/>
      <c r="M85" s="342"/>
      <c r="N85" s="342"/>
      <c r="O85" s="342"/>
      <c r="P85" s="342"/>
      <c r="Q85" s="342"/>
      <c r="R85" s="342"/>
      <c r="S85" s="342"/>
      <c r="T85" s="30"/>
      <c r="U85" s="30"/>
      <c r="V85" s="30"/>
      <c r="W85" s="30"/>
      <c r="X85" s="30"/>
      <c r="Y85" s="30"/>
      <c r="Z85" s="30"/>
      <c r="AA85" s="30"/>
      <c r="AB85" s="30"/>
      <c r="AC85" s="30"/>
      <c r="AD85" s="30"/>
      <c r="AE85" s="30"/>
      <c r="AF85" s="30"/>
      <c r="AG85" s="30"/>
      <c r="AH85" s="30"/>
      <c r="AI85" s="30"/>
    </row>
    <row r="86" spans="1:35" x14ac:dyDescent="0.25">
      <c r="A86" s="30"/>
      <c r="B86" s="30"/>
      <c r="C86" s="342"/>
      <c r="D86" s="342"/>
      <c r="E86" s="342"/>
      <c r="F86" s="342"/>
      <c r="G86" s="342"/>
      <c r="H86" s="342"/>
      <c r="I86" s="342"/>
      <c r="J86" s="342"/>
      <c r="K86" s="342"/>
      <c r="L86" s="342"/>
      <c r="M86" s="342"/>
      <c r="N86" s="342"/>
      <c r="O86" s="342"/>
      <c r="P86" s="342"/>
      <c r="Q86" s="342"/>
      <c r="R86" s="342"/>
      <c r="S86" s="342"/>
      <c r="T86" s="30"/>
      <c r="U86" s="30"/>
      <c r="V86" s="30"/>
      <c r="W86" s="30"/>
      <c r="X86" s="30"/>
      <c r="Y86" s="30"/>
      <c r="Z86" s="30"/>
      <c r="AA86" s="30"/>
      <c r="AB86" s="30"/>
      <c r="AC86" s="30"/>
      <c r="AD86" s="30"/>
      <c r="AE86" s="30"/>
      <c r="AF86" s="30"/>
      <c r="AG86" s="30"/>
      <c r="AH86" s="30"/>
      <c r="AI86" s="30"/>
    </row>
    <row r="87" spans="1:35" x14ac:dyDescent="0.25">
      <c r="A87" s="30"/>
      <c r="B87" s="30"/>
      <c r="C87" s="342"/>
      <c r="D87" s="342"/>
      <c r="E87" s="342"/>
      <c r="F87" s="342"/>
      <c r="G87" s="342"/>
      <c r="H87" s="342"/>
      <c r="I87" s="342"/>
      <c r="J87" s="342"/>
      <c r="K87" s="342"/>
      <c r="L87" s="342"/>
      <c r="M87" s="342"/>
      <c r="N87" s="342"/>
      <c r="O87" s="342"/>
      <c r="P87" s="342"/>
      <c r="Q87" s="342"/>
      <c r="R87" s="342"/>
      <c r="S87" s="342"/>
      <c r="T87" s="30"/>
      <c r="U87" s="30"/>
      <c r="V87" s="30"/>
      <c r="W87" s="30"/>
      <c r="X87" s="30"/>
      <c r="Y87" s="30"/>
      <c r="Z87" s="30"/>
      <c r="AA87" s="30"/>
      <c r="AB87" s="30"/>
      <c r="AC87" s="30"/>
      <c r="AD87" s="30"/>
      <c r="AE87" s="30"/>
      <c r="AF87" s="30"/>
      <c r="AG87" s="30"/>
      <c r="AH87" s="30"/>
      <c r="AI87" s="30"/>
    </row>
    <row r="88" spans="1:35" x14ac:dyDescent="0.25">
      <c r="A88" s="30"/>
      <c r="B88" s="30"/>
      <c r="C88" s="342"/>
      <c r="D88" s="342"/>
      <c r="E88" s="342"/>
      <c r="F88" s="342"/>
      <c r="G88" s="342"/>
      <c r="H88" s="342"/>
      <c r="I88" s="342"/>
      <c r="J88" s="342"/>
      <c r="K88" s="342"/>
      <c r="L88" s="342"/>
      <c r="M88" s="342"/>
      <c r="N88" s="342"/>
      <c r="O88" s="342"/>
      <c r="P88" s="342"/>
      <c r="Q88" s="342"/>
      <c r="R88" s="342"/>
      <c r="S88" s="342"/>
      <c r="T88" s="30"/>
      <c r="U88" s="30"/>
      <c r="V88" s="30"/>
      <c r="W88" s="30"/>
      <c r="X88" s="30"/>
      <c r="Y88" s="30"/>
      <c r="Z88" s="30"/>
      <c r="AA88" s="30"/>
      <c r="AB88" s="30"/>
      <c r="AC88" s="30"/>
      <c r="AD88" s="30"/>
      <c r="AE88" s="30"/>
      <c r="AF88" s="30"/>
      <c r="AG88" s="30"/>
      <c r="AH88" s="30"/>
      <c r="AI88" s="30"/>
    </row>
    <row r="89" spans="1:35" x14ac:dyDescent="0.25">
      <c r="A89" s="30"/>
      <c r="B89" s="30"/>
      <c r="C89" s="342"/>
      <c r="D89" s="342"/>
      <c r="E89" s="342"/>
      <c r="F89" s="342"/>
      <c r="G89" s="342"/>
      <c r="H89" s="342"/>
      <c r="I89" s="342"/>
      <c r="J89" s="342"/>
      <c r="K89" s="342"/>
      <c r="L89" s="342"/>
      <c r="M89" s="342"/>
      <c r="N89" s="342"/>
      <c r="O89" s="342"/>
      <c r="P89" s="342"/>
      <c r="Q89" s="342"/>
      <c r="R89" s="342"/>
      <c r="S89" s="342"/>
      <c r="T89" s="30"/>
      <c r="U89" s="30"/>
      <c r="V89" s="30"/>
      <c r="W89" s="30"/>
      <c r="X89" s="30"/>
      <c r="Y89" s="30"/>
      <c r="Z89" s="30"/>
      <c r="AA89" s="30"/>
      <c r="AB89" s="30"/>
      <c r="AC89" s="30"/>
      <c r="AD89" s="30"/>
      <c r="AE89" s="30"/>
      <c r="AF89" s="30"/>
      <c r="AG89" s="30"/>
      <c r="AH89" s="30"/>
      <c r="AI89" s="30"/>
    </row>
    <row r="90" spans="1:35" x14ac:dyDescent="0.25">
      <c r="A90" s="30"/>
      <c r="B90" s="30"/>
      <c r="C90" s="342"/>
      <c r="D90" s="342"/>
      <c r="E90" s="342"/>
      <c r="F90" s="342"/>
      <c r="G90" s="342"/>
      <c r="H90" s="342"/>
      <c r="I90" s="342"/>
      <c r="J90" s="342"/>
      <c r="K90" s="342"/>
      <c r="L90" s="342"/>
      <c r="M90" s="342"/>
      <c r="N90" s="342"/>
      <c r="O90" s="342"/>
      <c r="P90" s="342"/>
      <c r="Q90" s="342"/>
      <c r="R90" s="342"/>
      <c r="S90" s="342"/>
      <c r="T90" s="30"/>
      <c r="U90" s="30"/>
      <c r="V90" s="30"/>
      <c r="W90" s="30"/>
      <c r="X90" s="30"/>
      <c r="Y90" s="30"/>
      <c r="Z90" s="30"/>
      <c r="AA90" s="30"/>
      <c r="AB90" s="30"/>
      <c r="AC90" s="30"/>
      <c r="AD90" s="30"/>
      <c r="AE90" s="30"/>
      <c r="AF90" s="30"/>
      <c r="AG90" s="30"/>
      <c r="AH90" s="30"/>
      <c r="AI90" s="30"/>
    </row>
    <row r="91" spans="1:35" x14ac:dyDescent="0.25">
      <c r="A91" s="30"/>
      <c r="B91" s="30"/>
      <c r="C91" s="342"/>
      <c r="D91" s="342"/>
      <c r="E91" s="342"/>
      <c r="F91" s="342"/>
      <c r="G91" s="342"/>
      <c r="H91" s="342"/>
      <c r="I91" s="342"/>
      <c r="J91" s="342"/>
      <c r="K91" s="342"/>
      <c r="L91" s="342"/>
      <c r="M91" s="342"/>
      <c r="N91" s="342"/>
      <c r="O91" s="342"/>
      <c r="P91" s="342"/>
      <c r="Q91" s="342"/>
      <c r="R91" s="342"/>
      <c r="S91" s="342"/>
      <c r="T91" s="30"/>
      <c r="U91" s="30"/>
      <c r="V91" s="30"/>
      <c r="W91" s="30"/>
      <c r="X91" s="30"/>
      <c r="Y91" s="30"/>
      <c r="Z91" s="30"/>
      <c r="AA91" s="30"/>
      <c r="AB91" s="30"/>
      <c r="AC91" s="30"/>
      <c r="AD91" s="30"/>
      <c r="AE91" s="30"/>
      <c r="AF91" s="30"/>
      <c r="AG91" s="30"/>
      <c r="AH91" s="30"/>
      <c r="AI91" s="30"/>
    </row>
  </sheetData>
  <sheetProtection algorithmName="SHA-512" hashValue="qt+syRpzrsBP8gHLhETWyfY9gdq2+9X9JOZ6LSz73TCqptLqPQEf4P/rn6s17P/K+6MI5XzS0LZrjnFt7wdSaQ==" saltValue="S/s1JvMMbM9T8uRgHf7csQ==" spinCount="100000" sheet="1" objects="1" scenarios="1"/>
  <customSheetViews>
    <customSheetView guid="{BDC8AE3F-6C52-4013-8B34-4743A4E33792}" state="hidden">
      <pageMargins left="0.7" right="0.7" top="0.75" bottom="0.75" header="0.3" footer="0.3"/>
      <pageSetup orientation="portrait" r:id="rId1"/>
    </customSheetView>
    <customSheetView guid="{DFDD0A5F-1CD5-4B59-83C1-73FEE1AC7815}" state="hidden">
      <pageMargins left="0.7" right="0.7" top="0.75" bottom="0.75" header="0.3" footer="0.3"/>
      <pageSetup orientation="portrait" r:id="rId2"/>
    </customSheetView>
  </customSheetViews>
  <mergeCells count="6">
    <mergeCell ref="P3:Q3"/>
    <mergeCell ref="E3:F3"/>
    <mergeCell ref="G3:H3"/>
    <mergeCell ref="I3:J3"/>
    <mergeCell ref="K3:L3"/>
    <mergeCell ref="M3:N3"/>
  </mergeCells>
  <phoneticPr fontId="76" type="noConversion"/>
  <pageMargins left="0.7" right="0.7" top="0.75" bottom="0.75" header="0.3" footer="0.3"/>
  <pageSetup orientation="portrait"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theme="1" tint="0.499984740745262"/>
  </sheetPr>
  <dimension ref="A1:AI156"/>
  <sheetViews>
    <sheetView workbookViewId="0"/>
  </sheetViews>
  <sheetFormatPr defaultColWidth="8.5703125" defaultRowHeight="15.75" x14ac:dyDescent="0.25"/>
  <cols>
    <col min="1" max="1" width="6.5703125" style="8" customWidth="1"/>
    <col min="2" max="2" width="37.42578125" style="8" customWidth="1"/>
    <col min="3" max="4" width="20.5703125" style="8" customWidth="1"/>
    <col min="5" max="5" width="15.5703125" style="8" customWidth="1"/>
    <col min="6" max="6" width="7.42578125" style="8" customWidth="1"/>
    <col min="7" max="7" width="7" style="8" customWidth="1"/>
    <col min="8" max="21" width="8.5703125" style="8"/>
    <col min="22" max="22" width="4" style="8" customWidth="1"/>
    <col min="23" max="33" width="8.5703125" style="8"/>
    <col min="34" max="35" width="0" style="8" hidden="1" customWidth="1"/>
    <col min="36" max="16384" width="8.5703125" style="8"/>
  </cols>
  <sheetData>
    <row r="1" spans="1:35" s="16" customFormat="1" ht="22.5" customHeight="1" x14ac:dyDescent="0.25">
      <c r="A1" s="10" t="s">
        <v>164</v>
      </c>
      <c r="B1" s="10"/>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row>
    <row r="2" spans="1:35" x14ac:dyDescent="0.25">
      <c r="A2" s="39" t="s">
        <v>165</v>
      </c>
      <c r="R2" s="30"/>
      <c r="S2" s="30"/>
      <c r="T2" s="30"/>
      <c r="U2" s="30"/>
      <c r="V2" s="30"/>
      <c r="W2" s="30"/>
      <c r="X2" s="80"/>
      <c r="Y2" s="81"/>
      <c r="Z2" s="30"/>
      <c r="AA2" s="30"/>
      <c r="AB2" s="30"/>
      <c r="AC2" s="30"/>
      <c r="AD2" s="30"/>
      <c r="AE2" s="30"/>
    </row>
    <row r="3" spans="1:35" x14ac:dyDescent="0.25">
      <c r="A3" s="39"/>
      <c r="R3" s="30"/>
      <c r="S3" s="30"/>
      <c r="T3" s="30"/>
      <c r="U3" s="30"/>
      <c r="V3" s="30"/>
      <c r="W3" s="30"/>
      <c r="X3" s="80"/>
      <c r="Y3" s="81"/>
      <c r="Z3" s="30"/>
      <c r="AA3" s="30"/>
      <c r="AB3" s="30"/>
      <c r="AC3" s="30"/>
      <c r="AD3" s="30"/>
      <c r="AE3" s="30"/>
    </row>
    <row r="4" spans="1:35" x14ac:dyDescent="0.25">
      <c r="C4" s="1538" t="s">
        <v>169</v>
      </c>
      <c r="D4" s="1539"/>
      <c r="R4" s="30"/>
      <c r="S4" s="30"/>
      <c r="T4" s="30"/>
      <c r="U4" s="30"/>
      <c r="V4" s="30"/>
      <c r="W4" s="30"/>
      <c r="X4" s="80"/>
      <c r="Y4" s="81"/>
      <c r="Z4" s="30"/>
      <c r="AA4" s="30"/>
      <c r="AB4" s="30"/>
      <c r="AC4" s="30"/>
      <c r="AD4" s="30"/>
      <c r="AE4" s="30"/>
    </row>
    <row r="5" spans="1:35" x14ac:dyDescent="0.25">
      <c r="B5" s="59" t="s">
        <v>28</v>
      </c>
      <c r="C5" s="60" t="e">
        <f>#REF!</f>
        <v>#REF!</v>
      </c>
      <c r="D5" s="61" t="e">
        <f>IF(C5="TBD","TBD",IF(C5=1,Service!$C$4,IF(C5=2,Service!$D$4,IF(C5=3,Service!$E$4,IF(C5=4,Service!$F$4,IF(C5=5,Service!$G$4,"TBD"))))))</f>
        <v>#REF!</v>
      </c>
      <c r="F5" s="25" t="e">
        <f>C5</f>
        <v>#REF!</v>
      </c>
      <c r="R5" s="30"/>
      <c r="S5" s="30"/>
      <c r="T5" s="30"/>
      <c r="U5" s="30"/>
      <c r="V5" s="30"/>
      <c r="W5" s="30"/>
      <c r="X5" s="80"/>
      <c r="Y5" s="81"/>
      <c r="Z5" s="30"/>
      <c r="AA5" s="30"/>
      <c r="AB5" s="30"/>
      <c r="AC5" s="30"/>
      <c r="AD5" s="30"/>
      <c r="AE5" s="30"/>
    </row>
    <row r="6" spans="1:35" x14ac:dyDescent="0.25">
      <c r="B6" s="62" t="s">
        <v>30</v>
      </c>
      <c r="C6" s="63" t="e">
        <f>#REF!</f>
        <v>#REF!</v>
      </c>
      <c r="D6" s="64" t="e">
        <f>IF(C6="TBD","TBD",IF(C6=1,Service!$C$4,IF(C6=2,Service!$D$4,IF(C6=3,Service!$E$4,IF(C6=4,Service!$F$4,IF(C6=5,Service!$G$4,"TBD"))))))</f>
        <v>#REF!</v>
      </c>
      <c r="F6" s="25" t="e">
        <f>C6</f>
        <v>#REF!</v>
      </c>
      <c r="R6" s="30"/>
      <c r="S6" s="30"/>
      <c r="T6" s="30"/>
      <c r="U6" s="30"/>
      <c r="V6" s="30"/>
      <c r="W6" s="30"/>
      <c r="X6" s="80"/>
      <c r="Y6" s="81"/>
      <c r="Z6" s="30"/>
      <c r="AA6" s="30"/>
      <c r="AB6" s="30"/>
      <c r="AC6" s="30"/>
      <c r="AD6" s="30"/>
      <c r="AE6" s="30"/>
      <c r="AH6" s="34" t="s">
        <v>61</v>
      </c>
      <c r="AI6" s="34" t="e">
        <f t="array" ref="AI6:AI7">_xlfn.MODE.MULT(C5:C9)</f>
        <v>#REF!</v>
      </c>
    </row>
    <row r="7" spans="1:35" x14ac:dyDescent="0.25">
      <c r="B7" s="62" t="s">
        <v>35</v>
      </c>
      <c r="C7" s="63" t="e">
        <f>#REF!</f>
        <v>#REF!</v>
      </c>
      <c r="D7" s="64" t="e">
        <f>IF(C7="TBD","TBD",IF(C7=1,Service!$C$4,IF(C7=2,Service!$D$4,IF(C7=3,Service!$E$4,IF(C7=4,Service!$F$4,IF(C7=5,Service!$G$4,"TBD"))))))</f>
        <v>#REF!</v>
      </c>
      <c r="F7" s="25" t="e">
        <f>C7</f>
        <v>#REF!</v>
      </c>
      <c r="R7" s="30"/>
      <c r="S7" s="30"/>
      <c r="T7" s="30"/>
      <c r="U7" s="30"/>
      <c r="V7" s="30"/>
      <c r="W7" s="30"/>
      <c r="X7" s="80"/>
      <c r="Y7" s="81"/>
      <c r="Z7" s="30"/>
      <c r="AA7" s="30"/>
      <c r="AB7" s="30"/>
      <c r="AC7" s="30"/>
      <c r="AD7" s="30"/>
      <c r="AE7" s="30"/>
      <c r="AH7" s="34" t="s">
        <v>62</v>
      </c>
      <c r="AI7" s="34" t="e">
        <v>#REF!</v>
      </c>
    </row>
    <row r="8" spans="1:35" x14ac:dyDescent="0.25">
      <c r="B8" s="62" t="s">
        <v>37</v>
      </c>
      <c r="C8" s="63" t="e">
        <f>'7 CAP.Technical'!#REF!</f>
        <v>#REF!</v>
      </c>
      <c r="D8" s="64" t="e">
        <f>IF(C8="TBD","TBD",IF(C8=1,Service!$C$4,IF(C8=2,Service!$D$4,IF(C8=3,Service!$E$4,IF(C8=4,Service!$F$4,IF(C8=5,Service!$G$4,"TBD"))))))</f>
        <v>#REF!</v>
      </c>
      <c r="F8" s="25" t="e">
        <f>C8</f>
        <v>#REF!</v>
      </c>
      <c r="R8" s="30"/>
      <c r="S8" s="30"/>
      <c r="T8" s="30"/>
      <c r="U8" s="30"/>
      <c r="V8" s="30"/>
      <c r="W8" s="30"/>
      <c r="X8" s="80"/>
      <c r="Y8" s="81"/>
      <c r="Z8" s="30"/>
      <c r="AA8" s="30"/>
      <c r="AB8" s="30"/>
      <c r="AC8" s="30"/>
      <c r="AD8" s="30"/>
      <c r="AE8" s="30"/>
      <c r="AH8" s="34" t="s">
        <v>63</v>
      </c>
      <c r="AI8" s="34" t="e">
        <f>IFERROR(MIN(AI6:AI7),MIN(C5:C9))</f>
        <v>#REF!</v>
      </c>
    </row>
    <row r="9" spans="1:35" x14ac:dyDescent="0.25">
      <c r="B9" s="65" t="s">
        <v>39</v>
      </c>
      <c r="C9" s="66" t="e">
        <f>#REF!</f>
        <v>#REF!</v>
      </c>
      <c r="D9" s="67" t="e">
        <f>IF(C9="TBD","TBD",_xlfn.IFS(C9=1,Service!$C$4,C9=2,Service!$D$4,C9=3,Service!$E$4,C9=4,Service!$F$4,C9=5,Service!$G$4,C9=6,UoF))</f>
        <v>#REF!</v>
      </c>
      <c r="F9" s="25" t="e">
        <f>C9</f>
        <v>#REF!</v>
      </c>
      <c r="R9" s="30"/>
      <c r="S9" s="30"/>
      <c r="T9" s="30"/>
      <c r="U9" s="30"/>
      <c r="V9" s="30"/>
      <c r="W9" s="30"/>
      <c r="X9" s="80"/>
      <c r="Y9" s="81"/>
      <c r="Z9" s="30"/>
      <c r="AA9" s="30"/>
      <c r="AB9" s="30"/>
      <c r="AC9" s="30"/>
      <c r="AD9" s="30"/>
      <c r="AE9" s="30"/>
    </row>
    <row r="10" spans="1:35" x14ac:dyDescent="0.25">
      <c r="E10" s="69"/>
      <c r="R10" s="30"/>
      <c r="S10" s="30"/>
      <c r="T10" s="30"/>
      <c r="U10" s="30"/>
      <c r="V10" s="30"/>
      <c r="W10" s="30"/>
      <c r="X10" s="82" t="e">
        <f>C5</f>
        <v>#REF!</v>
      </c>
      <c r="Y10" s="81"/>
      <c r="Z10" s="30"/>
      <c r="AA10" s="30"/>
      <c r="AB10" s="30"/>
      <c r="AC10" s="30"/>
      <c r="AD10" s="30"/>
      <c r="AE10" s="30"/>
    </row>
    <row r="11" spans="1:35" x14ac:dyDescent="0.25">
      <c r="B11" s="83" t="s">
        <v>166</v>
      </c>
      <c r="D11" s="84"/>
      <c r="R11" s="30"/>
      <c r="S11" s="5" t="e">
        <f>(#REF!+#REF!+#REF!+'7 CAP.Technical'!#REF!+#REF!)/(#REF!+#REF!+#REF!+'7 CAP.Technical'!#REF!+#REF!)</f>
        <v>#REF!</v>
      </c>
      <c r="T11" s="30"/>
      <c r="U11" s="30"/>
      <c r="V11" s="30"/>
      <c r="W11" s="30"/>
      <c r="X11" s="82"/>
      <c r="Y11" s="81"/>
      <c r="Z11" s="30"/>
      <c r="AA11" s="30"/>
      <c r="AB11" s="30"/>
      <c r="AC11" s="30"/>
      <c r="AD11" s="30"/>
      <c r="AE11" s="30"/>
    </row>
    <row r="12" spans="1:35" x14ac:dyDescent="0.25">
      <c r="B12" s="4" t="s">
        <v>161</v>
      </c>
      <c r="C12" s="5" t="e">
        <f>(#REF!+#REF!+#REF!+'7 CAP.Technical'!#REF!+#REF!)/(#REF!+#REF!+#REF!+'7 CAP.Technical'!#REF!+#REF!)</f>
        <v>#REF!</v>
      </c>
      <c r="D12" s="13"/>
      <c r="E12" s="69"/>
      <c r="R12" s="30"/>
      <c r="S12" s="30"/>
      <c r="T12" s="30"/>
      <c r="U12" s="30"/>
      <c r="V12" s="30"/>
      <c r="W12" s="30"/>
      <c r="X12" s="82"/>
      <c r="Y12" s="81"/>
      <c r="Z12" s="30"/>
      <c r="AA12" s="30"/>
      <c r="AB12" s="30"/>
      <c r="AC12" s="30"/>
      <c r="AD12" s="30"/>
      <c r="AE12" s="30"/>
    </row>
    <row r="13" spans="1:35" x14ac:dyDescent="0.25">
      <c r="B13" s="6"/>
      <c r="C13" s="7" t="e">
        <f>1-C12</f>
        <v>#REF!</v>
      </c>
      <c r="D13" s="13"/>
      <c r="R13" s="30"/>
      <c r="S13" s="5" t="e">
        <f>(#REF!+#REF!+#REF!+'7 CAP.Technical'!#REF!+#REF!)/(#REF!+#REF!+#REF!+'7 CAP.Technical'!#REF!+#REF!)</f>
        <v>#REF!</v>
      </c>
      <c r="T13" s="30"/>
      <c r="U13" s="30"/>
      <c r="V13" s="30"/>
      <c r="W13" s="30"/>
      <c r="X13" s="82"/>
      <c r="Y13" s="81"/>
      <c r="Z13" s="30"/>
      <c r="AA13" s="30"/>
      <c r="AB13" s="30"/>
      <c r="AC13" s="30"/>
      <c r="AD13" s="30"/>
      <c r="AE13" s="30"/>
    </row>
    <row r="14" spans="1:35" x14ac:dyDescent="0.25">
      <c r="B14" s="4" t="s">
        <v>162</v>
      </c>
      <c r="C14" s="5" t="e">
        <f>(#REF!+#REF!+#REF!+'7 CAP.Technical'!#REF!+#REF!)/(#REF!+#REF!+#REF!+'7 CAP.Technical'!#REF!+#REF!)</f>
        <v>#REF!</v>
      </c>
      <c r="D14" s="13"/>
      <c r="R14" s="30"/>
      <c r="S14" s="30"/>
      <c r="T14" s="30"/>
      <c r="U14" s="30"/>
      <c r="V14" s="30"/>
      <c r="W14" s="30"/>
      <c r="X14" s="82"/>
      <c r="Y14" s="81"/>
      <c r="Z14" s="30"/>
      <c r="AA14" s="30"/>
      <c r="AB14" s="30"/>
      <c r="AC14" s="30"/>
      <c r="AD14" s="30"/>
      <c r="AE14" s="30"/>
    </row>
    <row r="15" spans="1:35" x14ac:dyDescent="0.25">
      <c r="B15" s="6"/>
      <c r="C15" s="7" t="e">
        <f>1-C14</f>
        <v>#REF!</v>
      </c>
      <c r="R15" s="30"/>
      <c r="S15" s="5" t="e">
        <f>(#REF!+#REF!+#REF!+'7 CAP.Technical'!#REF!+#REF!)/(#REF!+#REF!+#REF!+'7 CAP.Technical'!#REF!+#REF!)</f>
        <v>#REF!</v>
      </c>
      <c r="T15" s="30"/>
      <c r="U15" s="30"/>
      <c r="V15" s="30"/>
      <c r="W15" s="30"/>
      <c r="X15" s="82"/>
      <c r="Y15" s="81"/>
      <c r="Z15" s="30"/>
      <c r="AA15" s="30"/>
      <c r="AB15" s="30"/>
      <c r="AC15" s="30"/>
      <c r="AD15" s="30"/>
      <c r="AE15" s="30"/>
    </row>
    <row r="16" spans="1:35" x14ac:dyDescent="0.25">
      <c r="B16" s="4" t="s">
        <v>252</v>
      </c>
      <c r="C16" s="5" t="e">
        <f>(#REF!+#REF!+#REF!+'7 CAP.Technical'!#REF!+#REF!)/(#REF!+#REF!+#REF!+'7 CAP.Technical'!#REF!+#REF!)</f>
        <v>#REF!</v>
      </c>
      <c r="R16" s="30"/>
      <c r="S16" s="30"/>
      <c r="T16" s="30"/>
      <c r="U16" s="30"/>
      <c r="V16" s="30"/>
      <c r="W16" s="30"/>
      <c r="X16" s="82"/>
      <c r="Y16" s="81"/>
      <c r="Z16" s="30"/>
      <c r="AA16" s="30"/>
      <c r="AB16" s="30"/>
      <c r="AC16" s="30"/>
      <c r="AD16" s="30"/>
      <c r="AE16" s="30"/>
    </row>
    <row r="17" spans="1:31" x14ac:dyDescent="0.25">
      <c r="C17" s="7" t="e">
        <f>1-C16</f>
        <v>#REF!</v>
      </c>
      <c r="R17" s="30"/>
      <c r="S17" s="5" t="e">
        <f>(#REF!+#REF!+#REF!+'7 CAP.Technical'!#REF!+#REF!)/(#REF!+#REF!+#REF!+'7 CAP.Technical'!#REF!+#REF!)</f>
        <v>#REF!</v>
      </c>
      <c r="T17" s="30"/>
      <c r="U17" s="30"/>
      <c r="V17" s="30"/>
      <c r="W17" s="30"/>
      <c r="X17" s="82"/>
      <c r="Y17" s="81"/>
      <c r="Z17" s="30"/>
      <c r="AA17" s="30"/>
      <c r="AB17" s="30"/>
      <c r="AC17" s="30"/>
      <c r="AD17" s="30"/>
      <c r="AE17" s="30"/>
    </row>
    <row r="18" spans="1:31" x14ac:dyDescent="0.25">
      <c r="B18" s="4" t="s">
        <v>163</v>
      </c>
      <c r="C18" s="5" t="e">
        <f>(#REF!+#REF!+#REF!+'7 CAP.Technical'!#REF!+#REF!)/(#REF!+#REF!+#REF!+'7 CAP.Technical'!#REF!+#REF!)</f>
        <v>#REF!</v>
      </c>
      <c r="R18" s="30"/>
      <c r="S18" s="30"/>
      <c r="T18" s="30"/>
      <c r="U18" s="30"/>
      <c r="V18" s="30"/>
      <c r="W18" s="30"/>
      <c r="X18" s="82"/>
      <c r="Y18" s="81"/>
      <c r="Z18" s="30"/>
      <c r="AA18" s="30"/>
      <c r="AB18" s="30"/>
      <c r="AC18" s="30"/>
      <c r="AD18" s="30"/>
      <c r="AE18" s="30"/>
    </row>
    <row r="19" spans="1:31" x14ac:dyDescent="0.25">
      <c r="B19" s="85"/>
      <c r="C19" s="7" t="e">
        <f>1-C18</f>
        <v>#REF!</v>
      </c>
      <c r="R19" s="30"/>
      <c r="S19" s="30"/>
      <c r="T19" s="30"/>
      <c r="U19" s="30"/>
      <c r="V19" s="30"/>
      <c r="W19" s="30"/>
      <c r="X19" s="82"/>
      <c r="Y19" s="81"/>
      <c r="Z19" s="30"/>
      <c r="AA19" s="30"/>
      <c r="AB19" s="30"/>
      <c r="AC19" s="30"/>
      <c r="AD19" s="30"/>
      <c r="AE19" s="30"/>
    </row>
    <row r="20" spans="1:31" x14ac:dyDescent="0.25">
      <c r="B20" s="85"/>
      <c r="R20" s="30"/>
      <c r="S20" s="30"/>
      <c r="T20" s="30"/>
      <c r="U20" s="30"/>
      <c r="V20" s="30"/>
      <c r="W20" s="30"/>
      <c r="X20" s="82"/>
      <c r="Y20" s="81"/>
      <c r="Z20" s="30"/>
      <c r="AA20" s="30"/>
      <c r="AB20" s="30"/>
      <c r="AC20" s="30"/>
      <c r="AD20" s="30"/>
      <c r="AE20" s="30"/>
    </row>
    <row r="21" spans="1:31" x14ac:dyDescent="0.25">
      <c r="R21" s="30"/>
      <c r="S21" s="30"/>
      <c r="T21" s="30"/>
      <c r="U21" s="30"/>
      <c r="V21" s="30"/>
      <c r="W21" s="30"/>
      <c r="X21" s="82"/>
      <c r="Y21" s="81"/>
      <c r="Z21" s="30"/>
      <c r="AA21" s="30"/>
      <c r="AB21" s="30"/>
      <c r="AC21" s="30"/>
      <c r="AD21" s="30"/>
      <c r="AE21" s="30"/>
    </row>
    <row r="22" spans="1:31" x14ac:dyDescent="0.25">
      <c r="R22" s="30"/>
      <c r="S22" s="30"/>
      <c r="T22" s="30"/>
      <c r="U22" s="30"/>
      <c r="V22" s="30"/>
      <c r="W22" s="30"/>
      <c r="X22" s="82"/>
      <c r="Y22" s="81"/>
      <c r="Z22" s="30"/>
      <c r="AA22" s="30"/>
      <c r="AB22" s="30"/>
      <c r="AC22" s="30"/>
      <c r="AD22" s="30"/>
      <c r="AE22" s="30"/>
    </row>
    <row r="23" spans="1:31" x14ac:dyDescent="0.25">
      <c r="R23" s="30"/>
      <c r="S23" s="30"/>
      <c r="T23" s="30"/>
      <c r="U23" s="30"/>
      <c r="V23" s="30"/>
      <c r="W23" s="30"/>
      <c r="X23" s="82"/>
      <c r="Y23" s="81"/>
      <c r="Z23" s="30"/>
      <c r="AA23" s="30"/>
      <c r="AB23" s="30"/>
      <c r="AC23" s="30"/>
      <c r="AD23" s="30"/>
      <c r="AE23" s="30"/>
    </row>
    <row r="24" spans="1:31" x14ac:dyDescent="0.25">
      <c r="R24" s="30"/>
      <c r="S24" s="30"/>
      <c r="T24" s="30"/>
      <c r="U24" s="30"/>
      <c r="V24" s="30"/>
      <c r="W24" s="30"/>
      <c r="X24" s="82"/>
      <c r="Y24" s="81"/>
      <c r="Z24" s="30"/>
      <c r="AA24" s="30"/>
      <c r="AB24" s="30"/>
      <c r="AC24" s="30"/>
      <c r="AD24" s="30"/>
      <c r="AE24" s="30"/>
    </row>
    <row r="25" spans="1:31" x14ac:dyDescent="0.25">
      <c r="R25" s="30"/>
      <c r="S25" s="30"/>
      <c r="T25" s="30"/>
      <c r="U25" s="30"/>
      <c r="V25" s="30"/>
      <c r="W25" s="30"/>
      <c r="X25" s="82"/>
      <c r="Y25" s="81"/>
      <c r="Z25" s="30"/>
      <c r="AA25" s="30"/>
      <c r="AB25" s="30"/>
      <c r="AC25" s="30"/>
      <c r="AD25" s="30"/>
      <c r="AE25" s="30"/>
    </row>
    <row r="26" spans="1:31" x14ac:dyDescent="0.25">
      <c r="A26" s="13"/>
      <c r="B26" s="86"/>
      <c r="C26" s="13"/>
      <c r="D26" s="13"/>
      <c r="E26" s="13"/>
      <c r="F26" s="13"/>
      <c r="G26" s="13"/>
      <c r="H26" s="13"/>
      <c r="I26" s="13"/>
      <c r="J26" s="13"/>
      <c r="K26" s="13"/>
      <c r="L26" s="13"/>
      <c r="M26" s="13"/>
      <c r="N26" s="13"/>
      <c r="O26" s="13"/>
      <c r="P26" s="13"/>
      <c r="Q26" s="13"/>
      <c r="R26" s="30"/>
      <c r="S26" s="30"/>
      <c r="T26" s="30"/>
      <c r="U26" s="30"/>
      <c r="V26" s="30"/>
      <c r="W26" s="30"/>
      <c r="X26" s="82"/>
      <c r="Y26" s="81"/>
      <c r="Z26" s="30"/>
      <c r="AA26" s="30"/>
      <c r="AB26" s="30"/>
      <c r="AC26" s="30"/>
      <c r="AD26" s="30"/>
      <c r="AE26" s="30"/>
    </row>
    <row r="27" spans="1:31" x14ac:dyDescent="0.25">
      <c r="A27" s="13"/>
      <c r="B27" s="13"/>
      <c r="C27" s="13"/>
      <c r="D27" s="13"/>
      <c r="E27" s="13"/>
      <c r="F27" s="13"/>
      <c r="G27" s="13"/>
      <c r="H27" s="13"/>
      <c r="I27" s="13"/>
      <c r="J27" s="13"/>
      <c r="K27" s="13"/>
      <c r="L27" s="13"/>
      <c r="M27" s="13"/>
      <c r="N27" s="13"/>
      <c r="O27" s="13"/>
      <c r="P27" s="13"/>
      <c r="Q27" s="13"/>
      <c r="R27" s="30"/>
      <c r="S27" s="30"/>
      <c r="T27" s="30"/>
      <c r="U27" s="30"/>
      <c r="V27" s="30"/>
      <c r="W27" s="30"/>
      <c r="X27" s="82"/>
      <c r="Y27" s="81"/>
      <c r="Z27" s="30"/>
      <c r="AA27" s="30"/>
      <c r="AB27" s="30"/>
      <c r="AC27" s="30"/>
      <c r="AD27" s="30"/>
      <c r="AE27" s="30"/>
    </row>
    <row r="28" spans="1:31" x14ac:dyDescent="0.25">
      <c r="A28" s="13"/>
      <c r="B28" s="13"/>
      <c r="C28" s="13"/>
      <c r="D28" s="13"/>
      <c r="E28" s="13"/>
      <c r="F28" s="13"/>
      <c r="G28" s="13"/>
      <c r="H28" s="13"/>
      <c r="I28" s="13"/>
      <c r="J28" s="13"/>
      <c r="K28" s="13"/>
      <c r="L28" s="13"/>
      <c r="M28" s="13"/>
      <c r="N28" s="13"/>
      <c r="O28" s="13"/>
      <c r="P28" s="13"/>
      <c r="Q28" s="13"/>
      <c r="R28" s="30"/>
      <c r="S28" s="30"/>
      <c r="T28" s="30"/>
      <c r="U28" s="30"/>
      <c r="V28" s="30"/>
      <c r="W28" s="30"/>
      <c r="X28" s="82"/>
      <c r="Y28" s="81"/>
      <c r="Z28" s="30"/>
      <c r="AA28" s="30"/>
      <c r="AB28" s="30"/>
      <c r="AC28" s="30"/>
      <c r="AD28" s="30"/>
      <c r="AE28" s="30"/>
    </row>
    <row r="29" spans="1:31" x14ac:dyDescent="0.25">
      <c r="A29" s="13"/>
      <c r="B29" s="13"/>
      <c r="C29" s="13"/>
      <c r="D29" s="13"/>
      <c r="E29" s="13"/>
      <c r="F29" s="13"/>
      <c r="G29" s="13"/>
      <c r="H29" s="13"/>
      <c r="I29" s="13"/>
      <c r="J29" s="13"/>
      <c r="K29" s="13"/>
      <c r="L29" s="13"/>
      <c r="M29" s="13"/>
      <c r="N29" s="13"/>
      <c r="O29" s="13"/>
      <c r="P29" s="13"/>
      <c r="Q29" s="13"/>
      <c r="R29" s="30"/>
      <c r="S29" s="30"/>
      <c r="T29" s="30"/>
      <c r="U29" s="30"/>
      <c r="V29" s="30"/>
      <c r="W29" s="30"/>
      <c r="X29" s="82"/>
      <c r="Y29" s="81"/>
      <c r="Z29" s="30"/>
      <c r="AA29" s="30"/>
      <c r="AB29" s="30"/>
      <c r="AC29" s="30"/>
      <c r="AD29" s="30"/>
      <c r="AE29" s="30"/>
    </row>
    <row r="30" spans="1:31" x14ac:dyDescent="0.25">
      <c r="A30" s="13"/>
      <c r="B30" s="13"/>
      <c r="C30" s="157"/>
      <c r="D30" s="13"/>
      <c r="E30" s="13"/>
      <c r="F30" s="13"/>
      <c r="G30" s="13"/>
      <c r="H30" s="13"/>
      <c r="I30" s="13"/>
      <c r="J30" s="13"/>
      <c r="K30" s="13"/>
      <c r="L30" s="13"/>
      <c r="M30" s="13"/>
      <c r="N30" s="13"/>
      <c r="O30" s="13"/>
      <c r="P30" s="13"/>
      <c r="Q30" s="13"/>
      <c r="R30" s="30"/>
      <c r="S30" s="30"/>
      <c r="T30" s="30"/>
      <c r="U30" s="30"/>
      <c r="V30" s="30"/>
      <c r="W30" s="30"/>
      <c r="X30" s="82"/>
      <c r="Y30" s="81"/>
      <c r="Z30" s="30"/>
      <c r="AA30" s="30"/>
      <c r="AB30" s="30"/>
      <c r="AC30" s="30"/>
      <c r="AD30" s="30"/>
      <c r="AE30" s="30"/>
    </row>
    <row r="31" spans="1:31" x14ac:dyDescent="0.25">
      <c r="A31" s="13"/>
      <c r="B31" s="13"/>
      <c r="C31" s="13"/>
      <c r="D31" s="13"/>
      <c r="E31" s="13"/>
      <c r="F31" s="13"/>
      <c r="G31" s="13"/>
      <c r="H31" s="13"/>
      <c r="I31" s="13"/>
      <c r="J31" s="13"/>
      <c r="K31" s="13"/>
      <c r="L31" s="13"/>
      <c r="M31" s="13"/>
      <c r="N31" s="13"/>
      <c r="O31" s="13"/>
      <c r="P31" s="13"/>
      <c r="Q31" s="13"/>
      <c r="R31" s="30"/>
      <c r="S31" s="30"/>
      <c r="T31" s="30"/>
      <c r="U31" s="30"/>
      <c r="V31" s="30"/>
      <c r="W31" s="30"/>
      <c r="X31" s="82"/>
      <c r="Y31" s="81"/>
      <c r="Z31" s="30"/>
      <c r="AA31" s="30"/>
      <c r="AB31" s="30"/>
      <c r="AC31" s="30"/>
      <c r="AD31" s="30"/>
      <c r="AE31" s="30"/>
    </row>
    <row r="32" spans="1:31" x14ac:dyDescent="0.25">
      <c r="A32" s="13"/>
      <c r="B32" s="13"/>
      <c r="C32" s="13"/>
      <c r="D32" s="13"/>
      <c r="E32" s="13"/>
      <c r="F32" s="13"/>
      <c r="G32" s="13"/>
      <c r="H32" s="13"/>
      <c r="I32" s="13"/>
      <c r="J32" s="13"/>
      <c r="K32" s="13"/>
      <c r="L32" s="13"/>
      <c r="M32" s="13"/>
      <c r="N32" s="13"/>
      <c r="O32" s="13"/>
      <c r="P32" s="13"/>
      <c r="Q32" s="13"/>
      <c r="R32" s="30"/>
      <c r="S32" s="30"/>
      <c r="T32" s="30"/>
      <c r="U32" s="30"/>
      <c r="V32" s="30"/>
      <c r="W32" s="30"/>
      <c r="X32" s="82"/>
      <c r="Y32" s="81"/>
      <c r="Z32" s="30"/>
      <c r="AA32" s="30"/>
      <c r="AB32" s="30"/>
      <c r="AC32" s="30"/>
      <c r="AD32" s="30"/>
      <c r="AE32" s="30"/>
    </row>
    <row r="33" spans="1:31" x14ac:dyDescent="0.25">
      <c r="A33" s="13"/>
      <c r="B33" s="13"/>
      <c r="C33" s="13"/>
      <c r="D33" s="13"/>
      <c r="E33" s="13"/>
      <c r="F33" s="13"/>
      <c r="G33" s="13"/>
      <c r="H33" s="13"/>
      <c r="I33" s="13"/>
      <c r="J33" s="13"/>
      <c r="K33" s="13"/>
      <c r="L33" s="13"/>
      <c r="M33" s="13"/>
      <c r="N33" s="13"/>
      <c r="O33" s="13"/>
      <c r="P33" s="13"/>
      <c r="Q33" s="13"/>
      <c r="R33" s="30"/>
      <c r="S33" s="30"/>
      <c r="T33" s="30"/>
      <c r="U33" s="30"/>
      <c r="V33" s="30"/>
      <c r="W33" s="30"/>
      <c r="X33" s="82"/>
      <c r="Y33" s="81"/>
      <c r="Z33" s="30"/>
      <c r="AA33" s="30"/>
      <c r="AB33" s="30"/>
      <c r="AC33" s="30"/>
      <c r="AD33" s="30"/>
      <c r="AE33" s="30"/>
    </row>
    <row r="34" spans="1:31" x14ac:dyDescent="0.25">
      <c r="A34" s="13"/>
      <c r="B34" s="13"/>
      <c r="C34" s="13"/>
      <c r="D34" s="13"/>
      <c r="E34" s="13"/>
      <c r="F34" s="13"/>
      <c r="G34" s="13"/>
      <c r="H34" s="13"/>
      <c r="I34" s="13"/>
      <c r="J34" s="13"/>
      <c r="K34" s="13"/>
      <c r="L34" s="13"/>
      <c r="M34" s="13"/>
      <c r="N34" s="13"/>
      <c r="O34" s="13"/>
      <c r="P34" s="13"/>
      <c r="Q34" s="13"/>
      <c r="R34" s="30"/>
      <c r="S34" s="30"/>
      <c r="T34" s="30"/>
      <c r="U34" s="30"/>
      <c r="V34" s="30"/>
      <c r="W34" s="30"/>
      <c r="X34" s="82"/>
      <c r="Y34" s="81"/>
      <c r="Z34" s="30"/>
      <c r="AA34" s="30"/>
      <c r="AB34" s="30"/>
      <c r="AC34" s="30"/>
      <c r="AD34" s="30"/>
      <c r="AE34" s="30"/>
    </row>
    <row r="35" spans="1:31" x14ac:dyDescent="0.25">
      <c r="A35" s="13"/>
      <c r="B35" s="13"/>
      <c r="C35" s="13"/>
      <c r="D35" s="13"/>
      <c r="E35" s="13"/>
      <c r="F35" s="13"/>
      <c r="G35" s="13"/>
      <c r="H35" s="13"/>
      <c r="I35" s="13"/>
      <c r="J35" s="13"/>
      <c r="K35" s="13"/>
      <c r="L35" s="13"/>
      <c r="M35" s="13"/>
      <c r="N35" s="13"/>
      <c r="O35" s="13"/>
      <c r="P35" s="13"/>
      <c r="Q35" s="13"/>
      <c r="R35" s="30"/>
      <c r="S35" s="30"/>
      <c r="T35" s="30"/>
      <c r="U35" s="30"/>
      <c r="V35" s="30"/>
      <c r="W35" s="30"/>
      <c r="X35" s="82"/>
      <c r="Y35" s="81"/>
      <c r="Z35" s="30"/>
      <c r="AA35" s="30"/>
      <c r="AB35" s="30"/>
      <c r="AC35" s="30"/>
      <c r="AD35" s="30"/>
      <c r="AE35" s="30"/>
    </row>
    <row r="36" spans="1:31" x14ac:dyDescent="0.25">
      <c r="A36" s="30"/>
      <c r="B36" s="30"/>
      <c r="C36" s="30"/>
      <c r="D36" s="30"/>
      <c r="E36" s="30"/>
      <c r="F36" s="30"/>
      <c r="G36" s="30"/>
      <c r="H36" s="30"/>
      <c r="I36" s="30"/>
      <c r="J36" s="30"/>
      <c r="K36" s="30"/>
      <c r="L36" s="30"/>
      <c r="M36" s="30"/>
      <c r="N36" s="30"/>
      <c r="O36" s="30"/>
      <c r="P36" s="30"/>
      <c r="Q36" s="30"/>
      <c r="R36" s="30"/>
      <c r="S36" s="30"/>
      <c r="T36" s="30"/>
      <c r="U36" s="30"/>
      <c r="V36" s="30"/>
      <c r="W36" s="30"/>
      <c r="X36" s="82"/>
      <c r="Y36" s="81"/>
      <c r="Z36" s="30"/>
      <c r="AA36" s="30"/>
      <c r="AB36" s="30"/>
      <c r="AC36" s="30"/>
      <c r="AD36" s="30"/>
      <c r="AE36" s="30"/>
    </row>
    <row r="37" spans="1:31" x14ac:dyDescent="0.25">
      <c r="A37" s="30"/>
      <c r="B37" s="30"/>
      <c r="C37" s="30"/>
      <c r="D37" s="30"/>
      <c r="E37" s="30"/>
      <c r="F37" s="30"/>
      <c r="G37" s="30"/>
      <c r="H37" s="30"/>
      <c r="I37" s="30"/>
      <c r="J37" s="30"/>
      <c r="K37" s="30"/>
      <c r="L37" s="30"/>
      <c r="M37" s="30"/>
      <c r="N37" s="30"/>
      <c r="O37" s="30"/>
      <c r="P37" s="30"/>
      <c r="Q37" s="30"/>
      <c r="R37" s="30"/>
      <c r="S37" s="30"/>
      <c r="T37" s="30"/>
      <c r="U37" s="30"/>
      <c r="V37" s="30"/>
      <c r="W37" s="30"/>
      <c r="X37" s="82"/>
      <c r="Y37" s="81"/>
      <c r="Z37" s="30"/>
      <c r="AA37" s="30"/>
      <c r="AB37" s="30"/>
      <c r="AC37" s="30"/>
      <c r="AD37" s="30"/>
      <c r="AE37" s="30"/>
    </row>
    <row r="38" spans="1:31" x14ac:dyDescent="0.25">
      <c r="A38" s="30"/>
      <c r="B38" s="30"/>
      <c r="C38" s="30"/>
      <c r="D38" s="30"/>
      <c r="E38" s="30"/>
      <c r="F38" s="30"/>
      <c r="G38" s="30"/>
      <c r="H38" s="30"/>
      <c r="I38" s="30"/>
      <c r="J38" s="30"/>
      <c r="K38" s="30"/>
      <c r="L38" s="30"/>
      <c r="M38" s="30"/>
      <c r="N38" s="30"/>
      <c r="O38" s="30"/>
      <c r="P38" s="30"/>
      <c r="Q38" s="30"/>
      <c r="R38" s="30"/>
      <c r="S38" s="30"/>
      <c r="T38" s="30"/>
      <c r="U38" s="30"/>
      <c r="V38" s="30"/>
      <c r="W38" s="30"/>
      <c r="X38" s="82"/>
      <c r="Y38" s="81"/>
      <c r="Z38" s="30"/>
      <c r="AA38" s="30"/>
      <c r="AB38" s="30"/>
      <c r="AC38" s="30"/>
      <c r="AD38" s="30"/>
      <c r="AE38" s="30"/>
    </row>
    <row r="39" spans="1:31" x14ac:dyDescent="0.25">
      <c r="A39" s="30"/>
      <c r="B39" s="30"/>
      <c r="C39" s="30"/>
      <c r="D39" s="30"/>
      <c r="E39" s="30"/>
      <c r="F39" s="30"/>
      <c r="G39" s="30"/>
      <c r="H39" s="30"/>
      <c r="I39" s="30"/>
      <c r="J39" s="30"/>
      <c r="K39" s="30"/>
      <c r="L39" s="30"/>
      <c r="M39" s="30"/>
      <c r="N39" s="30"/>
      <c r="O39" s="30"/>
      <c r="P39" s="30"/>
      <c r="Q39" s="30"/>
      <c r="R39" s="30"/>
      <c r="S39" s="30"/>
      <c r="T39" s="30"/>
      <c r="U39" s="30"/>
      <c r="V39" s="30"/>
      <c r="W39" s="30"/>
      <c r="X39" s="82"/>
      <c r="Y39" s="81"/>
      <c r="Z39" s="30"/>
      <c r="AA39" s="30"/>
      <c r="AB39" s="30"/>
      <c r="AC39" s="30"/>
      <c r="AD39" s="30"/>
      <c r="AE39" s="30"/>
    </row>
    <row r="40" spans="1:31" x14ac:dyDescent="0.25">
      <c r="A40" s="30"/>
      <c r="B40" s="30"/>
      <c r="C40" s="30"/>
      <c r="D40" s="30"/>
      <c r="E40" s="30"/>
      <c r="F40" s="30"/>
      <c r="G40" s="30"/>
      <c r="H40" s="30"/>
      <c r="I40" s="30"/>
      <c r="J40" s="30"/>
      <c r="K40" s="30"/>
      <c r="L40" s="30"/>
      <c r="M40" s="30"/>
      <c r="N40" s="30"/>
      <c r="O40" s="30"/>
      <c r="P40" s="30"/>
      <c r="Q40" s="30"/>
      <c r="R40" s="30"/>
      <c r="S40" s="30"/>
      <c r="T40" s="30"/>
      <c r="U40" s="30"/>
      <c r="V40" s="30"/>
      <c r="W40" s="30"/>
      <c r="X40" s="82"/>
      <c r="Y40" s="81"/>
      <c r="Z40" s="30"/>
      <c r="AA40" s="30"/>
      <c r="AB40" s="30"/>
      <c r="AC40" s="30"/>
      <c r="AD40" s="30"/>
      <c r="AE40" s="30"/>
    </row>
    <row r="41" spans="1:31" x14ac:dyDescent="0.25">
      <c r="A41" s="30"/>
      <c r="B41" s="30"/>
      <c r="C41" s="30"/>
      <c r="D41" s="30"/>
      <c r="E41" s="30"/>
      <c r="F41" s="30"/>
      <c r="G41" s="30"/>
      <c r="H41" s="30"/>
      <c r="I41" s="30"/>
      <c r="J41" s="30"/>
      <c r="K41" s="30"/>
      <c r="L41" s="30"/>
      <c r="M41" s="30"/>
      <c r="N41" s="30"/>
      <c r="O41" s="30"/>
      <c r="P41" s="30"/>
      <c r="Q41" s="30"/>
      <c r="R41" s="30"/>
      <c r="S41" s="30"/>
      <c r="T41" s="30"/>
      <c r="U41" s="30"/>
      <c r="V41" s="30"/>
      <c r="W41" s="30"/>
      <c r="X41" s="82"/>
      <c r="Y41" s="81"/>
      <c r="Z41" s="30"/>
      <c r="AA41" s="30"/>
      <c r="AB41" s="30"/>
      <c r="AC41" s="30"/>
      <c r="AD41" s="30"/>
      <c r="AE41" s="30"/>
    </row>
    <row r="42" spans="1:31" x14ac:dyDescent="0.25">
      <c r="A42" s="30"/>
      <c r="B42" s="30"/>
      <c r="C42" s="30"/>
      <c r="D42" s="30"/>
      <c r="E42" s="30"/>
      <c r="F42" s="30"/>
      <c r="G42" s="30"/>
      <c r="H42" s="30"/>
      <c r="I42" s="30"/>
      <c r="J42" s="30"/>
      <c r="K42" s="30"/>
      <c r="L42" s="30"/>
      <c r="M42" s="30"/>
      <c r="N42" s="30"/>
      <c r="O42" s="30"/>
      <c r="P42" s="30"/>
      <c r="Q42" s="30"/>
      <c r="R42" s="30"/>
      <c r="S42" s="30"/>
      <c r="T42" s="30"/>
      <c r="U42" s="30"/>
      <c r="V42" s="30"/>
      <c r="W42" s="30"/>
      <c r="X42" s="82"/>
      <c r="Y42" s="81"/>
      <c r="Z42" s="30"/>
      <c r="AA42" s="30"/>
      <c r="AB42" s="30"/>
      <c r="AC42" s="30"/>
      <c r="AD42" s="30"/>
      <c r="AE42" s="30"/>
    </row>
    <row r="43" spans="1:31" x14ac:dyDescent="0.25">
      <c r="A43" s="30"/>
      <c r="B43" s="30"/>
      <c r="C43" s="30"/>
      <c r="D43" s="30"/>
      <c r="E43" s="30"/>
      <c r="F43" s="30"/>
      <c r="G43" s="30"/>
      <c r="H43" s="30"/>
      <c r="I43" s="30"/>
      <c r="J43" s="30"/>
      <c r="K43" s="30"/>
      <c r="L43" s="30"/>
      <c r="M43" s="30"/>
      <c r="N43" s="30"/>
      <c r="O43" s="30"/>
      <c r="P43" s="30"/>
      <c r="Q43" s="30"/>
      <c r="R43" s="30"/>
      <c r="S43" s="30"/>
      <c r="T43" s="30"/>
      <c r="U43" s="30"/>
      <c r="V43" s="30"/>
      <c r="W43" s="30"/>
      <c r="X43" s="82"/>
      <c r="Y43" s="81"/>
      <c r="Z43" s="30"/>
      <c r="AA43" s="30"/>
      <c r="AB43" s="30"/>
      <c r="AC43" s="30"/>
      <c r="AD43" s="30"/>
      <c r="AE43" s="30"/>
    </row>
    <row r="44" spans="1:31" x14ac:dyDescent="0.25">
      <c r="A44" s="30"/>
      <c r="B44" s="30"/>
      <c r="C44" s="30"/>
      <c r="D44" s="30"/>
      <c r="E44" s="30"/>
      <c r="F44" s="30"/>
      <c r="G44" s="30"/>
      <c r="H44" s="30"/>
      <c r="I44" s="30"/>
      <c r="J44" s="30"/>
      <c r="K44" s="30"/>
      <c r="L44" s="30"/>
      <c r="M44" s="30"/>
      <c r="N44" s="30"/>
      <c r="O44" s="30"/>
      <c r="P44" s="30"/>
      <c r="Q44" s="30"/>
      <c r="R44" s="30"/>
      <c r="S44" s="30"/>
      <c r="T44" s="30"/>
      <c r="U44" s="30"/>
      <c r="V44" s="30"/>
      <c r="W44" s="30"/>
      <c r="X44" s="82"/>
      <c r="Y44" s="81"/>
      <c r="Z44" s="30"/>
      <c r="AA44" s="30"/>
      <c r="AB44" s="30"/>
      <c r="AC44" s="30"/>
      <c r="AD44" s="30"/>
      <c r="AE44" s="30"/>
    </row>
    <row r="45" spans="1:31" x14ac:dyDescent="0.25">
      <c r="A45" s="30"/>
      <c r="B45" s="30"/>
      <c r="C45" s="30"/>
      <c r="D45" s="30"/>
      <c r="E45" s="30"/>
      <c r="F45" s="30"/>
      <c r="G45" s="30"/>
      <c r="H45" s="30"/>
      <c r="I45" s="30"/>
      <c r="J45" s="30"/>
      <c r="K45" s="30"/>
      <c r="L45" s="30"/>
      <c r="M45" s="30"/>
      <c r="N45" s="30"/>
      <c r="O45" s="30"/>
      <c r="P45" s="30"/>
      <c r="Q45" s="30"/>
      <c r="R45" s="30"/>
      <c r="S45" s="30"/>
      <c r="T45" s="30"/>
      <c r="U45" s="30"/>
      <c r="V45" s="30"/>
      <c r="W45" s="30"/>
      <c r="X45" s="82"/>
      <c r="Y45" s="81"/>
      <c r="Z45" s="30"/>
      <c r="AA45" s="30"/>
      <c r="AB45" s="30"/>
      <c r="AC45" s="30"/>
      <c r="AD45" s="30"/>
      <c r="AE45" s="30"/>
    </row>
    <row r="46" spans="1:31" x14ac:dyDescent="0.25">
      <c r="A46" s="30"/>
      <c r="B46" s="30"/>
      <c r="C46" s="30"/>
      <c r="D46" s="30"/>
      <c r="E46" s="30"/>
      <c r="F46" s="87"/>
      <c r="G46" s="87"/>
      <c r="H46" s="87"/>
      <c r="I46" s="87"/>
      <c r="J46" s="87"/>
      <c r="K46" s="87"/>
      <c r="L46" s="87"/>
      <c r="M46" s="87"/>
      <c r="N46" s="87"/>
      <c r="O46" s="87"/>
      <c r="P46" s="87"/>
      <c r="Q46" s="87"/>
      <c r="R46" s="87"/>
      <c r="S46" s="87"/>
      <c r="T46" s="87"/>
      <c r="U46" s="87"/>
      <c r="V46" s="87"/>
      <c r="W46" s="30"/>
      <c r="X46" s="88"/>
      <c r="Y46" s="89"/>
      <c r="Z46" s="30"/>
      <c r="AA46" s="30"/>
      <c r="AB46" s="30"/>
      <c r="AC46" s="30"/>
      <c r="AD46" s="30"/>
      <c r="AE46" s="30"/>
    </row>
    <row r="47" spans="1:31" x14ac:dyDescent="0.25">
      <c r="A47" s="30"/>
      <c r="B47" s="30"/>
      <c r="C47" s="30"/>
      <c r="D47" s="30"/>
      <c r="E47" s="30"/>
      <c r="F47" s="30"/>
      <c r="G47" s="30"/>
      <c r="H47" s="30"/>
      <c r="I47" s="30"/>
      <c r="J47" s="30"/>
      <c r="K47" s="30"/>
      <c r="L47" s="30"/>
      <c r="M47" s="30"/>
      <c r="N47" s="30"/>
      <c r="O47" s="30"/>
      <c r="P47" s="30"/>
      <c r="Q47" s="30"/>
      <c r="R47" s="30"/>
      <c r="S47" s="30"/>
      <c r="T47" s="30"/>
      <c r="U47" s="30"/>
      <c r="V47" s="30"/>
      <c r="W47" s="30"/>
      <c r="X47" s="82" t="e">
        <f>C6</f>
        <v>#REF!</v>
      </c>
      <c r="Y47" s="81"/>
      <c r="Z47" s="30"/>
      <c r="AA47" s="30"/>
      <c r="AB47" s="30"/>
      <c r="AC47" s="30"/>
      <c r="AD47" s="30"/>
      <c r="AE47" s="30"/>
    </row>
    <row r="48" spans="1:31" x14ac:dyDescent="0.25">
      <c r="A48" s="30"/>
      <c r="B48" s="30"/>
      <c r="C48" s="30"/>
      <c r="D48" s="30"/>
      <c r="E48" s="30"/>
      <c r="F48" s="30"/>
      <c r="G48" s="30"/>
      <c r="H48" s="30"/>
      <c r="I48" s="30"/>
      <c r="J48" s="30"/>
      <c r="K48" s="30"/>
      <c r="L48" s="30"/>
      <c r="M48" s="30"/>
      <c r="N48" s="30"/>
      <c r="O48" s="30"/>
      <c r="P48" s="30"/>
      <c r="Q48" s="30"/>
      <c r="R48" s="30"/>
      <c r="S48" s="30"/>
      <c r="T48" s="30"/>
      <c r="U48" s="30"/>
      <c r="V48" s="30"/>
      <c r="W48" s="30"/>
      <c r="X48" s="82"/>
      <c r="Y48" s="81"/>
      <c r="Z48" s="30"/>
      <c r="AA48" s="30"/>
      <c r="AB48" s="30"/>
      <c r="AC48" s="30"/>
      <c r="AD48" s="30"/>
      <c r="AE48" s="30"/>
    </row>
    <row r="49" spans="1:31" x14ac:dyDescent="0.25">
      <c r="A49" s="30"/>
      <c r="B49" s="30"/>
      <c r="C49" s="30"/>
      <c r="D49" s="30"/>
      <c r="E49" s="30"/>
      <c r="F49" s="30"/>
      <c r="G49" s="90"/>
      <c r="H49" s="30"/>
      <c r="I49" s="30"/>
      <c r="J49" s="30"/>
      <c r="K49" s="30"/>
      <c r="L49" s="30"/>
      <c r="M49" s="30"/>
      <c r="N49" s="30"/>
      <c r="O49" s="30"/>
      <c r="P49" s="30"/>
      <c r="Q49" s="30"/>
      <c r="R49" s="30"/>
      <c r="S49" s="30"/>
      <c r="T49" s="30"/>
      <c r="U49" s="30"/>
      <c r="V49" s="30"/>
      <c r="W49" s="30"/>
      <c r="X49" s="82"/>
      <c r="Y49" s="81"/>
      <c r="Z49" s="30"/>
      <c r="AA49" s="30"/>
      <c r="AB49" s="30"/>
      <c r="AC49" s="30"/>
      <c r="AD49" s="30"/>
      <c r="AE49" s="30"/>
    </row>
    <row r="50" spans="1:31" x14ac:dyDescent="0.25">
      <c r="A50" s="30"/>
      <c r="B50" s="30"/>
      <c r="C50" s="30"/>
      <c r="D50" s="30"/>
      <c r="E50" s="30"/>
      <c r="F50" s="30"/>
      <c r="G50" s="30"/>
      <c r="H50" s="30"/>
      <c r="I50" s="30"/>
      <c r="J50" s="30"/>
      <c r="K50" s="91"/>
      <c r="L50" s="91"/>
      <c r="M50" s="91"/>
      <c r="N50" s="91"/>
      <c r="O50" s="91"/>
      <c r="P50" s="91"/>
      <c r="Q50" s="91"/>
      <c r="R50" s="91"/>
      <c r="S50" s="91"/>
      <c r="T50" s="91"/>
      <c r="U50" s="91"/>
      <c r="V50" s="91"/>
      <c r="W50" s="30"/>
      <c r="X50" s="92"/>
      <c r="Y50" s="93"/>
      <c r="Z50" s="30"/>
      <c r="AA50" s="30"/>
      <c r="AB50" s="30"/>
      <c r="AC50" s="30"/>
      <c r="AD50" s="30"/>
      <c r="AE50" s="30"/>
    </row>
    <row r="51" spans="1:31" x14ac:dyDescent="0.25">
      <c r="A51" s="30"/>
      <c r="B51" s="30"/>
      <c r="C51" s="30"/>
      <c r="D51" s="30"/>
      <c r="E51" s="30"/>
      <c r="F51" s="30"/>
      <c r="G51" s="30"/>
      <c r="H51" s="30"/>
      <c r="I51" s="30"/>
      <c r="J51" s="30"/>
      <c r="K51" s="30"/>
      <c r="L51" s="30"/>
      <c r="M51" s="30"/>
      <c r="N51" s="30"/>
      <c r="O51" s="30"/>
      <c r="P51" s="30"/>
      <c r="Q51" s="30"/>
      <c r="R51" s="30"/>
      <c r="S51" s="30"/>
      <c r="T51" s="30"/>
      <c r="U51" s="30"/>
      <c r="V51" s="30"/>
      <c r="W51" s="30"/>
      <c r="X51" s="82"/>
      <c r="Y51" s="81"/>
      <c r="Z51" s="30"/>
      <c r="AA51" s="30"/>
      <c r="AB51" s="30"/>
      <c r="AC51" s="30"/>
      <c r="AD51" s="30"/>
      <c r="AE51" s="30"/>
    </row>
    <row r="52" spans="1:31" x14ac:dyDescent="0.25">
      <c r="A52" s="30"/>
      <c r="B52" s="30"/>
      <c r="C52" s="30"/>
      <c r="D52" s="30"/>
      <c r="E52" s="30"/>
      <c r="F52" s="30"/>
      <c r="G52" s="30"/>
      <c r="H52" s="30"/>
      <c r="I52" s="30"/>
      <c r="J52" s="30"/>
      <c r="K52" s="30"/>
      <c r="L52" s="30"/>
      <c r="M52" s="30"/>
      <c r="N52" s="30"/>
      <c r="O52" s="30"/>
      <c r="P52" s="30"/>
      <c r="Q52" s="30"/>
      <c r="R52" s="30"/>
      <c r="S52" s="30"/>
      <c r="T52" s="30"/>
      <c r="U52" s="30"/>
      <c r="V52" s="30"/>
      <c r="W52" s="30"/>
      <c r="X52" s="82"/>
      <c r="Y52" s="81"/>
      <c r="Z52" s="30"/>
      <c r="AA52" s="30"/>
      <c r="AB52" s="30"/>
      <c r="AC52" s="30"/>
      <c r="AD52" s="30"/>
      <c r="AE52" s="30"/>
    </row>
    <row r="53" spans="1:31" x14ac:dyDescent="0.25">
      <c r="A53" s="30"/>
      <c r="B53" s="30"/>
      <c r="C53" s="30"/>
      <c r="D53" s="30"/>
      <c r="E53" s="30"/>
      <c r="F53" s="30"/>
      <c r="G53" s="30"/>
      <c r="H53" s="30"/>
      <c r="I53" s="30"/>
      <c r="J53" s="30"/>
      <c r="K53" s="30"/>
      <c r="L53" s="30"/>
      <c r="M53" s="30"/>
      <c r="N53" s="30"/>
      <c r="O53" s="30"/>
      <c r="P53" s="30"/>
      <c r="Q53" s="30"/>
      <c r="R53" s="30"/>
      <c r="S53" s="30"/>
      <c r="T53" s="30"/>
      <c r="U53" s="30"/>
      <c r="V53" s="30"/>
      <c r="W53" s="30"/>
      <c r="X53" s="82"/>
      <c r="Y53" s="81"/>
      <c r="Z53" s="30"/>
      <c r="AA53" s="30"/>
      <c r="AB53" s="30"/>
      <c r="AC53" s="30"/>
      <c r="AD53" s="30"/>
      <c r="AE53" s="30"/>
    </row>
    <row r="54" spans="1:31" x14ac:dyDescent="0.25">
      <c r="A54" s="30"/>
      <c r="B54" s="30"/>
      <c r="C54" s="30"/>
      <c r="D54" s="30"/>
      <c r="E54" s="30"/>
      <c r="F54" s="30"/>
      <c r="G54" s="30"/>
      <c r="H54" s="30"/>
      <c r="I54" s="30"/>
      <c r="J54" s="30"/>
      <c r="K54" s="30"/>
      <c r="L54" s="30"/>
      <c r="M54" s="30"/>
      <c r="N54" s="30"/>
      <c r="O54" s="30"/>
      <c r="P54" s="30"/>
      <c r="Q54" s="30"/>
      <c r="R54" s="30"/>
      <c r="S54" s="30"/>
      <c r="T54" s="30"/>
      <c r="U54" s="30"/>
      <c r="V54" s="30"/>
      <c r="W54" s="30"/>
      <c r="X54" s="82"/>
      <c r="Y54" s="81"/>
      <c r="Z54" s="30"/>
      <c r="AA54" s="30"/>
      <c r="AB54" s="30"/>
      <c r="AC54" s="30"/>
      <c r="AD54" s="30"/>
      <c r="AE54" s="30"/>
    </row>
    <row r="55" spans="1:31" x14ac:dyDescent="0.25">
      <c r="A55" s="30"/>
      <c r="B55" s="30"/>
      <c r="C55" s="30"/>
      <c r="D55" s="30"/>
      <c r="E55" s="30"/>
      <c r="F55" s="30"/>
      <c r="G55" s="30"/>
      <c r="H55" s="30"/>
      <c r="I55" s="30"/>
      <c r="J55" s="30"/>
      <c r="K55" s="30"/>
      <c r="L55" s="30"/>
      <c r="M55" s="30"/>
      <c r="N55" s="30"/>
      <c r="O55" s="30"/>
      <c r="P55" s="30"/>
      <c r="Q55" s="30"/>
      <c r="R55" s="30"/>
      <c r="S55" s="30"/>
      <c r="T55" s="30"/>
      <c r="U55" s="30"/>
      <c r="V55" s="30"/>
      <c r="W55" s="30"/>
      <c r="X55" s="82"/>
      <c r="Y55" s="81"/>
      <c r="Z55" s="30"/>
      <c r="AA55" s="30"/>
      <c r="AB55" s="30"/>
      <c r="AC55" s="30"/>
      <c r="AD55" s="30"/>
      <c r="AE55" s="30"/>
    </row>
    <row r="56" spans="1:31" x14ac:dyDescent="0.25">
      <c r="A56" s="30"/>
      <c r="B56" s="30"/>
      <c r="C56" s="30"/>
      <c r="D56" s="30"/>
      <c r="E56" s="30"/>
      <c r="F56" s="30"/>
      <c r="G56" s="30"/>
      <c r="H56" s="30"/>
      <c r="I56" s="30"/>
      <c r="J56" s="30"/>
      <c r="K56" s="30"/>
      <c r="L56" s="30"/>
      <c r="M56" s="30"/>
      <c r="N56" s="30"/>
      <c r="O56" s="30"/>
      <c r="P56" s="30"/>
      <c r="Q56" s="30"/>
      <c r="R56" s="30"/>
      <c r="S56" s="30"/>
      <c r="T56" s="30"/>
      <c r="U56" s="30"/>
      <c r="V56" s="30"/>
      <c r="W56" s="30"/>
      <c r="X56" s="82"/>
      <c r="Y56" s="81"/>
      <c r="Z56" s="30"/>
      <c r="AA56" s="30"/>
      <c r="AB56" s="30"/>
      <c r="AC56" s="30"/>
      <c r="AD56" s="30"/>
      <c r="AE56" s="30"/>
    </row>
    <row r="57" spans="1:31" x14ac:dyDescent="0.25">
      <c r="A57" s="30"/>
      <c r="B57" s="30"/>
      <c r="C57" s="30"/>
      <c r="D57" s="30"/>
      <c r="E57" s="30"/>
      <c r="F57" s="30"/>
      <c r="G57" s="30"/>
      <c r="H57" s="30"/>
      <c r="I57" s="30"/>
      <c r="J57" s="30"/>
      <c r="K57" s="30"/>
      <c r="L57" s="30"/>
      <c r="M57" s="30"/>
      <c r="N57" s="30"/>
      <c r="O57" s="30"/>
      <c r="P57" s="30"/>
      <c r="Q57" s="30"/>
      <c r="R57" s="30"/>
      <c r="S57" s="30"/>
      <c r="T57" s="30"/>
      <c r="U57" s="30"/>
      <c r="V57" s="30"/>
      <c r="W57" s="30"/>
      <c r="X57" s="82"/>
      <c r="Y57" s="81"/>
      <c r="Z57" s="30"/>
      <c r="AA57" s="30"/>
      <c r="AB57" s="30"/>
      <c r="AC57" s="30"/>
      <c r="AD57" s="30"/>
      <c r="AE57" s="30"/>
    </row>
    <row r="58" spans="1:31" x14ac:dyDescent="0.25">
      <c r="A58" s="30"/>
      <c r="B58" s="30"/>
      <c r="C58" s="30"/>
      <c r="D58" s="30"/>
      <c r="E58" s="30"/>
      <c r="F58" s="30"/>
      <c r="G58" s="30"/>
      <c r="H58" s="30"/>
      <c r="I58" s="30"/>
      <c r="J58" s="30"/>
      <c r="K58" s="30"/>
      <c r="L58" s="30"/>
      <c r="M58" s="30"/>
      <c r="N58" s="30"/>
      <c r="O58" s="30"/>
      <c r="P58" s="30"/>
      <c r="Q58" s="30"/>
      <c r="R58" s="30"/>
      <c r="S58" s="30"/>
      <c r="T58" s="30"/>
      <c r="U58" s="30"/>
      <c r="V58" s="30"/>
      <c r="W58" s="30"/>
      <c r="X58" s="82"/>
      <c r="Y58" s="81"/>
      <c r="Z58" s="30"/>
      <c r="AA58" s="30"/>
      <c r="AB58" s="30"/>
      <c r="AC58" s="30"/>
      <c r="AD58" s="30"/>
      <c r="AE58" s="30"/>
    </row>
    <row r="59" spans="1:31" x14ac:dyDescent="0.25">
      <c r="A59" s="30"/>
      <c r="B59" s="30"/>
      <c r="C59" s="30"/>
      <c r="D59" s="30"/>
      <c r="E59" s="30"/>
      <c r="F59" s="30"/>
      <c r="G59" s="30"/>
      <c r="H59" s="30"/>
      <c r="I59" s="30"/>
      <c r="J59" s="30"/>
      <c r="K59" s="30"/>
      <c r="L59" s="30"/>
      <c r="M59" s="30"/>
      <c r="N59" s="30"/>
      <c r="O59" s="30"/>
      <c r="P59" s="30"/>
      <c r="Q59" s="30"/>
      <c r="R59" s="30"/>
      <c r="S59" s="30"/>
      <c r="T59" s="30"/>
      <c r="U59" s="30"/>
      <c r="V59" s="30"/>
      <c r="W59" s="30"/>
      <c r="X59" s="82"/>
      <c r="Y59" s="81"/>
      <c r="Z59" s="30"/>
      <c r="AA59" s="30"/>
      <c r="AB59" s="30"/>
      <c r="AC59" s="30"/>
      <c r="AD59" s="30"/>
      <c r="AE59" s="30"/>
    </row>
    <row r="60" spans="1:31" x14ac:dyDescent="0.25">
      <c r="A60" s="30"/>
      <c r="B60" s="30"/>
      <c r="C60" s="30"/>
      <c r="D60" s="30"/>
      <c r="E60" s="30"/>
      <c r="F60" s="30"/>
      <c r="G60" s="30"/>
      <c r="H60" s="30"/>
      <c r="I60" s="30"/>
      <c r="J60" s="30"/>
      <c r="K60" s="30"/>
      <c r="L60" s="30"/>
      <c r="M60" s="30"/>
      <c r="N60" s="30"/>
      <c r="O60" s="30"/>
      <c r="P60" s="30"/>
      <c r="Q60" s="30"/>
      <c r="R60" s="30"/>
      <c r="S60" s="30"/>
      <c r="T60" s="30"/>
      <c r="U60" s="30"/>
      <c r="V60" s="30"/>
      <c r="W60" s="30"/>
      <c r="X60" s="82"/>
      <c r="Y60" s="81"/>
      <c r="Z60" s="30"/>
      <c r="AA60" s="30"/>
      <c r="AB60" s="30"/>
      <c r="AC60" s="30"/>
      <c r="AD60" s="30"/>
      <c r="AE60" s="30"/>
    </row>
    <row r="61" spans="1:31" x14ac:dyDescent="0.25">
      <c r="A61" s="30"/>
      <c r="B61" s="30"/>
      <c r="C61" s="30"/>
      <c r="D61" s="30"/>
      <c r="E61" s="30"/>
      <c r="F61" s="30"/>
      <c r="G61" s="30"/>
      <c r="H61" s="30"/>
      <c r="I61" s="30"/>
      <c r="J61" s="30"/>
      <c r="K61" s="30"/>
      <c r="L61" s="30"/>
      <c r="M61" s="30"/>
      <c r="N61" s="30"/>
      <c r="O61" s="30"/>
      <c r="P61" s="30"/>
      <c r="Q61" s="30"/>
      <c r="R61" s="30"/>
      <c r="S61" s="30"/>
      <c r="T61" s="30"/>
      <c r="U61" s="30"/>
      <c r="V61" s="30"/>
      <c r="W61" s="30"/>
      <c r="X61" s="82"/>
      <c r="Y61" s="81"/>
      <c r="Z61" s="30"/>
      <c r="AA61" s="30"/>
      <c r="AB61" s="30"/>
      <c r="AC61" s="30"/>
      <c r="AD61" s="30"/>
      <c r="AE61" s="30"/>
    </row>
    <row r="62" spans="1:31" x14ac:dyDescent="0.25">
      <c r="A62" s="30"/>
      <c r="B62" s="30"/>
      <c r="C62" s="30"/>
      <c r="D62" s="30"/>
      <c r="E62" s="30"/>
      <c r="F62" s="30"/>
      <c r="G62" s="30"/>
      <c r="H62" s="30"/>
      <c r="I62" s="30"/>
      <c r="J62" s="30"/>
      <c r="K62" s="30"/>
      <c r="L62" s="30"/>
      <c r="M62" s="30"/>
      <c r="N62" s="30"/>
      <c r="O62" s="30"/>
      <c r="P62" s="30"/>
      <c r="Q62" s="30"/>
      <c r="R62" s="30"/>
      <c r="S62" s="30"/>
      <c r="T62" s="30"/>
      <c r="U62" s="30"/>
      <c r="V62" s="30"/>
      <c r="W62" s="30"/>
      <c r="X62" s="82"/>
      <c r="Y62" s="81"/>
      <c r="Z62" s="30"/>
      <c r="AA62" s="30"/>
      <c r="AB62" s="30"/>
      <c r="AC62" s="30"/>
      <c r="AD62" s="30"/>
      <c r="AE62" s="30"/>
    </row>
    <row r="63" spans="1:31" x14ac:dyDescent="0.25">
      <c r="A63" s="30"/>
      <c r="B63" s="30"/>
      <c r="C63" s="30"/>
      <c r="D63" s="30"/>
      <c r="E63" s="30"/>
      <c r="F63" s="30"/>
      <c r="G63" s="30"/>
      <c r="H63" s="30"/>
      <c r="I63" s="30"/>
      <c r="J63" s="30"/>
      <c r="K63" s="30"/>
      <c r="L63" s="30"/>
      <c r="M63" s="30"/>
      <c r="N63" s="30"/>
      <c r="O63" s="30"/>
      <c r="P63" s="30"/>
      <c r="Q63" s="30"/>
      <c r="R63" s="30"/>
      <c r="S63" s="30"/>
      <c r="T63" s="30"/>
      <c r="U63" s="30"/>
      <c r="V63" s="30"/>
      <c r="W63" s="30"/>
      <c r="X63" s="82"/>
      <c r="Y63" s="81"/>
      <c r="Z63" s="30"/>
      <c r="AA63" s="30"/>
      <c r="AB63" s="30"/>
      <c r="AC63" s="30"/>
      <c r="AD63" s="30"/>
      <c r="AE63" s="30"/>
    </row>
    <row r="64" spans="1:31" x14ac:dyDescent="0.25">
      <c r="A64" s="30"/>
      <c r="B64" s="30"/>
      <c r="C64" s="30"/>
      <c r="D64" s="30"/>
      <c r="E64" s="30"/>
      <c r="F64" s="30"/>
      <c r="G64" s="30"/>
      <c r="H64" s="30"/>
      <c r="I64" s="30"/>
      <c r="J64" s="30"/>
      <c r="K64" s="30"/>
      <c r="L64" s="30"/>
      <c r="M64" s="30"/>
      <c r="N64" s="30"/>
      <c r="O64" s="30"/>
      <c r="P64" s="30"/>
      <c r="Q64" s="30"/>
      <c r="R64" s="30"/>
      <c r="S64" s="30"/>
      <c r="T64" s="30"/>
      <c r="U64" s="30"/>
      <c r="V64" s="30"/>
      <c r="W64" s="30"/>
      <c r="X64" s="82"/>
      <c r="Y64" s="81"/>
      <c r="Z64" s="30"/>
      <c r="AA64" s="30"/>
      <c r="AB64" s="30"/>
      <c r="AC64" s="30"/>
      <c r="AD64" s="30"/>
      <c r="AE64" s="30"/>
    </row>
    <row r="65" spans="1:31" x14ac:dyDescent="0.25">
      <c r="A65" s="30"/>
      <c r="B65" s="30"/>
      <c r="C65" s="30"/>
      <c r="D65" s="30"/>
      <c r="E65" s="30"/>
      <c r="F65" s="30"/>
      <c r="G65" s="30"/>
      <c r="H65" s="30"/>
      <c r="I65" s="30"/>
      <c r="J65" s="30"/>
      <c r="K65" s="30"/>
      <c r="L65" s="30"/>
      <c r="M65" s="30"/>
      <c r="N65" s="30"/>
      <c r="O65" s="30"/>
      <c r="P65" s="30"/>
      <c r="Q65" s="30"/>
      <c r="R65" s="30"/>
      <c r="S65" s="30"/>
      <c r="T65" s="30"/>
      <c r="U65" s="30"/>
      <c r="V65" s="30"/>
      <c r="W65" s="30"/>
      <c r="X65" s="82"/>
      <c r="Y65" s="81"/>
      <c r="Z65" s="30"/>
      <c r="AA65" s="30"/>
      <c r="AB65" s="30"/>
      <c r="AC65" s="30"/>
      <c r="AD65" s="30"/>
      <c r="AE65" s="30"/>
    </row>
    <row r="66" spans="1:31" x14ac:dyDescent="0.25">
      <c r="A66" s="30"/>
      <c r="B66" s="30"/>
      <c r="C66" s="30"/>
      <c r="D66" s="30"/>
      <c r="E66" s="30"/>
      <c r="F66" s="30"/>
      <c r="G66" s="30"/>
      <c r="H66" s="30"/>
      <c r="I66" s="30"/>
      <c r="J66" s="30"/>
      <c r="K66" s="30"/>
      <c r="L66" s="30"/>
      <c r="M66" s="30"/>
      <c r="N66" s="30"/>
      <c r="O66" s="30"/>
      <c r="P66" s="30"/>
      <c r="Q66" s="30"/>
      <c r="R66" s="30"/>
      <c r="S66" s="30"/>
      <c r="T66" s="30"/>
      <c r="U66" s="30"/>
      <c r="V66" s="30"/>
      <c r="W66" s="30"/>
      <c r="X66" s="82"/>
      <c r="Y66" s="81"/>
      <c r="Z66" s="30"/>
      <c r="AA66" s="30"/>
      <c r="AB66" s="30"/>
      <c r="AC66" s="30"/>
      <c r="AD66" s="30"/>
      <c r="AE66" s="30"/>
    </row>
    <row r="67" spans="1:31" x14ac:dyDescent="0.25">
      <c r="A67" s="30"/>
      <c r="B67" s="30"/>
      <c r="C67" s="30"/>
      <c r="D67" s="30"/>
      <c r="E67" s="30"/>
      <c r="F67" s="30"/>
      <c r="G67" s="30"/>
      <c r="H67" s="30"/>
      <c r="I67" s="30"/>
      <c r="J67" s="30"/>
      <c r="K67" s="30"/>
      <c r="L67" s="30"/>
      <c r="M67" s="30"/>
      <c r="N67" s="30"/>
      <c r="O67" s="30"/>
      <c r="P67" s="30"/>
      <c r="Q67" s="30"/>
      <c r="R67" s="30"/>
      <c r="S67" s="30"/>
      <c r="T67" s="30"/>
      <c r="U67" s="30"/>
      <c r="V67" s="30"/>
      <c r="W67" s="30"/>
      <c r="X67" s="82"/>
      <c r="Y67" s="81"/>
      <c r="Z67" s="30"/>
      <c r="AA67" s="30"/>
      <c r="AB67" s="30"/>
      <c r="AC67" s="30"/>
      <c r="AD67" s="30"/>
      <c r="AE67" s="30"/>
    </row>
    <row r="68" spans="1:31" x14ac:dyDescent="0.25">
      <c r="A68" s="30"/>
      <c r="B68" s="30"/>
      <c r="C68" s="30"/>
      <c r="D68" s="30"/>
      <c r="E68" s="30"/>
      <c r="F68" s="30"/>
      <c r="G68" s="30"/>
      <c r="H68" s="30"/>
      <c r="I68" s="30"/>
      <c r="J68" s="30"/>
      <c r="K68" s="30"/>
      <c r="L68" s="30"/>
      <c r="M68" s="30"/>
      <c r="N68" s="30"/>
      <c r="O68" s="30"/>
      <c r="P68" s="30"/>
      <c r="Q68" s="30"/>
      <c r="R68" s="30"/>
      <c r="S68" s="30"/>
      <c r="T68" s="30"/>
      <c r="U68" s="30"/>
      <c r="V68" s="30"/>
      <c r="W68" s="30"/>
      <c r="X68" s="82"/>
      <c r="Y68" s="81"/>
      <c r="Z68" s="30"/>
      <c r="AA68" s="30"/>
      <c r="AB68" s="30"/>
      <c r="AC68" s="30"/>
      <c r="AD68" s="30"/>
      <c r="AE68" s="30"/>
    </row>
    <row r="69" spans="1:31" x14ac:dyDescent="0.25">
      <c r="A69" s="30"/>
      <c r="B69" s="30"/>
      <c r="C69" s="30"/>
      <c r="D69" s="30"/>
      <c r="E69" s="30"/>
      <c r="F69" s="30"/>
      <c r="G69" s="30"/>
      <c r="H69" s="30"/>
      <c r="I69" s="30"/>
      <c r="J69" s="30"/>
      <c r="K69" s="30"/>
      <c r="L69" s="30"/>
      <c r="M69" s="30"/>
      <c r="N69" s="30"/>
      <c r="O69" s="30"/>
      <c r="P69" s="30"/>
      <c r="Q69" s="30"/>
      <c r="R69" s="30"/>
      <c r="S69" s="30"/>
      <c r="T69" s="30"/>
      <c r="U69" s="30"/>
      <c r="V69" s="30"/>
      <c r="W69" s="30"/>
      <c r="X69" s="82"/>
      <c r="Y69" s="81"/>
      <c r="Z69" s="30"/>
      <c r="AA69" s="30"/>
      <c r="AB69" s="30"/>
      <c r="AC69" s="30"/>
      <c r="AD69" s="30"/>
      <c r="AE69" s="30"/>
    </row>
    <row r="70" spans="1:31" x14ac:dyDescent="0.25">
      <c r="A70" s="30"/>
      <c r="B70" s="30"/>
      <c r="C70" s="30"/>
      <c r="D70" s="30"/>
      <c r="E70" s="30"/>
      <c r="F70" s="30"/>
      <c r="G70" s="30"/>
      <c r="H70" s="30"/>
      <c r="I70" s="30"/>
      <c r="J70" s="30"/>
      <c r="K70" s="30"/>
      <c r="L70" s="30"/>
      <c r="M70" s="30"/>
      <c r="N70" s="30"/>
      <c r="O70" s="30"/>
      <c r="P70" s="30"/>
      <c r="Q70" s="30"/>
      <c r="R70" s="30"/>
      <c r="S70" s="30"/>
      <c r="T70" s="30"/>
      <c r="U70" s="30"/>
      <c r="V70" s="30"/>
      <c r="W70" s="30"/>
      <c r="X70" s="82"/>
      <c r="Y70" s="81"/>
      <c r="Z70" s="30"/>
      <c r="AA70" s="30"/>
      <c r="AB70" s="30"/>
      <c r="AC70" s="30"/>
      <c r="AD70" s="30"/>
      <c r="AE70" s="30"/>
    </row>
    <row r="71" spans="1:31" x14ac:dyDescent="0.25">
      <c r="A71" s="30"/>
      <c r="B71" s="30"/>
      <c r="C71" s="30"/>
      <c r="D71" s="30"/>
      <c r="E71" s="30"/>
      <c r="F71" s="30"/>
      <c r="G71" s="30"/>
      <c r="H71" s="30"/>
      <c r="I71" s="30"/>
      <c r="J71" s="30"/>
      <c r="K71" s="30"/>
      <c r="L71" s="30"/>
      <c r="M71" s="30"/>
      <c r="N71" s="30"/>
      <c r="O71" s="30"/>
      <c r="P71" s="30"/>
      <c r="Q71" s="30"/>
      <c r="R71" s="30"/>
      <c r="S71" s="30"/>
      <c r="T71" s="30"/>
      <c r="U71" s="30"/>
      <c r="V71" s="30"/>
      <c r="W71" s="30"/>
      <c r="X71" s="82" t="e">
        <f>C7</f>
        <v>#REF!</v>
      </c>
      <c r="Y71" s="81"/>
      <c r="Z71" s="30"/>
      <c r="AA71" s="30"/>
      <c r="AB71" s="30"/>
      <c r="AC71" s="30"/>
      <c r="AD71" s="30"/>
      <c r="AE71" s="30"/>
    </row>
    <row r="72" spans="1:31" x14ac:dyDescent="0.25">
      <c r="A72" s="30"/>
      <c r="B72" s="30"/>
      <c r="C72" s="30"/>
      <c r="D72" s="30"/>
      <c r="E72" s="30"/>
      <c r="F72" s="30"/>
      <c r="G72" s="30"/>
      <c r="H72" s="30"/>
      <c r="I72" s="30"/>
      <c r="J72" s="30"/>
      <c r="K72" s="30"/>
      <c r="L72" s="30"/>
      <c r="M72" s="30"/>
      <c r="N72" s="30"/>
      <c r="O72" s="30"/>
      <c r="P72" s="30"/>
      <c r="Q72" s="30"/>
      <c r="R72" s="30"/>
      <c r="S72" s="30"/>
      <c r="T72" s="30"/>
      <c r="U72" s="30"/>
      <c r="V72" s="30"/>
      <c r="W72" s="30"/>
      <c r="X72" s="82"/>
      <c r="Y72" s="81"/>
      <c r="Z72" s="30"/>
      <c r="AA72" s="30"/>
      <c r="AB72" s="30"/>
      <c r="AC72" s="30"/>
      <c r="AD72" s="30"/>
      <c r="AE72" s="30"/>
    </row>
    <row r="73" spans="1:31" x14ac:dyDescent="0.25">
      <c r="A73" s="30"/>
      <c r="B73" s="30"/>
      <c r="C73" s="30"/>
      <c r="D73" s="30"/>
      <c r="E73" s="30"/>
      <c r="F73" s="30"/>
      <c r="G73" s="30"/>
      <c r="H73" s="30"/>
      <c r="I73" s="30"/>
      <c r="J73" s="30"/>
      <c r="K73" s="30"/>
      <c r="L73" s="30"/>
      <c r="M73" s="30"/>
      <c r="N73" s="30"/>
      <c r="O73" s="30"/>
      <c r="P73" s="30"/>
      <c r="Q73" s="30"/>
      <c r="R73" s="30"/>
      <c r="S73" s="30"/>
      <c r="T73" s="30"/>
      <c r="U73" s="30"/>
      <c r="V73" s="30"/>
      <c r="W73" s="30"/>
      <c r="X73" s="82"/>
      <c r="Y73" s="81"/>
      <c r="Z73" s="30"/>
      <c r="AA73" s="30"/>
      <c r="AB73" s="30"/>
      <c r="AC73" s="30"/>
      <c r="AD73" s="30"/>
      <c r="AE73" s="30"/>
    </row>
    <row r="74" spans="1:31" x14ac:dyDescent="0.25">
      <c r="A74" s="30"/>
      <c r="B74" s="30"/>
      <c r="C74" s="30"/>
      <c r="D74" s="30"/>
      <c r="E74" s="30"/>
      <c r="F74" s="30"/>
      <c r="G74" s="30"/>
      <c r="H74" s="30"/>
      <c r="I74" s="30"/>
      <c r="J74" s="30"/>
      <c r="K74" s="30"/>
      <c r="L74" s="30"/>
      <c r="M74" s="30"/>
      <c r="N74" s="30"/>
      <c r="O74" s="30"/>
      <c r="P74" s="30"/>
      <c r="Q74" s="30"/>
      <c r="R74" s="30"/>
      <c r="S74" s="30"/>
      <c r="T74" s="30"/>
      <c r="U74" s="30"/>
      <c r="V74" s="30"/>
      <c r="W74" s="30"/>
      <c r="X74" s="82"/>
      <c r="Y74" s="81"/>
      <c r="Z74" s="30"/>
      <c r="AA74" s="30"/>
      <c r="AB74" s="30"/>
      <c r="AC74" s="30"/>
      <c r="AD74" s="30"/>
      <c r="AE74" s="30"/>
    </row>
    <row r="75" spans="1:31" x14ac:dyDescent="0.25">
      <c r="A75" s="30"/>
      <c r="B75" s="30"/>
      <c r="C75" s="30"/>
      <c r="D75" s="30"/>
      <c r="E75" s="30"/>
      <c r="F75" s="30"/>
      <c r="G75" s="30"/>
      <c r="H75" s="30"/>
      <c r="I75" s="30"/>
      <c r="J75" s="30"/>
      <c r="K75" s="30"/>
      <c r="L75" s="30"/>
      <c r="M75" s="30"/>
      <c r="N75" s="30"/>
      <c r="O75" s="30"/>
      <c r="P75" s="30"/>
      <c r="Q75" s="30"/>
      <c r="R75" s="30"/>
      <c r="S75" s="30"/>
      <c r="T75" s="30"/>
      <c r="U75" s="30"/>
      <c r="V75" s="30"/>
      <c r="W75" s="30"/>
      <c r="X75" s="82"/>
      <c r="Y75" s="81"/>
      <c r="Z75" s="30"/>
      <c r="AA75" s="30"/>
      <c r="AB75" s="30"/>
      <c r="AC75" s="30"/>
      <c r="AD75" s="30"/>
      <c r="AE75" s="30"/>
    </row>
    <row r="76" spans="1:31" x14ac:dyDescent="0.25">
      <c r="A76" s="30"/>
      <c r="B76" s="30"/>
      <c r="C76" s="30"/>
      <c r="D76" s="30"/>
      <c r="E76" s="30"/>
      <c r="F76" s="30"/>
      <c r="G76" s="30"/>
      <c r="H76" s="30"/>
      <c r="I76" s="30"/>
      <c r="J76" s="30"/>
      <c r="K76" s="30"/>
      <c r="L76" s="30"/>
      <c r="M76" s="30"/>
      <c r="N76" s="30"/>
      <c r="O76" s="30"/>
      <c r="P76" s="30"/>
      <c r="Q76" s="30"/>
      <c r="R76" s="30"/>
      <c r="S76" s="30"/>
      <c r="T76" s="30"/>
      <c r="U76" s="30"/>
      <c r="V76" s="30"/>
      <c r="W76" s="30"/>
      <c r="X76" s="82"/>
      <c r="Y76" s="81"/>
      <c r="Z76" s="30"/>
      <c r="AA76" s="30"/>
      <c r="AB76" s="30"/>
      <c r="AC76" s="30"/>
      <c r="AD76" s="30"/>
      <c r="AE76" s="30"/>
    </row>
    <row r="77" spans="1:31" x14ac:dyDescent="0.25">
      <c r="A77" s="30"/>
      <c r="B77" s="30"/>
      <c r="C77" s="30"/>
      <c r="D77" s="30"/>
      <c r="E77" s="30"/>
      <c r="F77" s="30"/>
      <c r="G77" s="30"/>
      <c r="H77" s="30"/>
      <c r="I77" s="30"/>
      <c r="J77" s="30"/>
      <c r="K77" s="30"/>
      <c r="L77" s="30"/>
      <c r="M77" s="30"/>
      <c r="N77" s="30"/>
      <c r="O77" s="30"/>
      <c r="P77" s="30"/>
      <c r="Q77" s="30"/>
      <c r="R77" s="30"/>
      <c r="S77" s="30"/>
      <c r="T77" s="30"/>
      <c r="U77" s="30"/>
      <c r="V77" s="30"/>
      <c r="W77" s="30"/>
      <c r="X77" s="82"/>
      <c r="Y77" s="81"/>
      <c r="Z77" s="30"/>
      <c r="AA77" s="30"/>
      <c r="AB77" s="30"/>
      <c r="AC77" s="30"/>
      <c r="AD77" s="30"/>
      <c r="AE77" s="30"/>
    </row>
    <row r="78" spans="1:31" x14ac:dyDescent="0.25">
      <c r="A78" s="30"/>
      <c r="B78" s="30"/>
      <c r="C78" s="30"/>
      <c r="D78" s="30"/>
      <c r="E78" s="30"/>
      <c r="F78" s="30"/>
      <c r="G78" s="30"/>
      <c r="H78" s="30"/>
      <c r="I78" s="30"/>
      <c r="J78" s="30"/>
      <c r="K78" s="30"/>
      <c r="L78" s="30"/>
      <c r="M78" s="30"/>
      <c r="N78" s="30"/>
      <c r="O78" s="30"/>
      <c r="P78" s="30"/>
      <c r="Q78" s="30"/>
      <c r="R78" s="30"/>
      <c r="S78" s="30"/>
      <c r="T78" s="30"/>
      <c r="U78" s="30"/>
      <c r="V78" s="30"/>
      <c r="W78" s="30"/>
      <c r="X78" s="82"/>
      <c r="Y78" s="81"/>
      <c r="Z78" s="30"/>
      <c r="AA78" s="30"/>
      <c r="AB78" s="30"/>
      <c r="AC78" s="30"/>
      <c r="AD78" s="30"/>
      <c r="AE78" s="30"/>
    </row>
    <row r="79" spans="1:31" x14ac:dyDescent="0.25">
      <c r="A79" s="30"/>
      <c r="B79" s="30"/>
      <c r="C79" s="30"/>
      <c r="D79" s="30"/>
      <c r="E79" s="30"/>
      <c r="F79" s="30"/>
      <c r="G79" s="30"/>
      <c r="H79" s="30"/>
      <c r="I79" s="30"/>
      <c r="J79" s="30"/>
      <c r="K79" s="30"/>
      <c r="L79" s="30"/>
      <c r="M79" s="30"/>
      <c r="N79" s="30"/>
      <c r="O79" s="30"/>
      <c r="P79" s="30"/>
      <c r="Q79" s="30"/>
      <c r="R79" s="30"/>
      <c r="S79" s="30"/>
      <c r="T79" s="30"/>
      <c r="U79" s="30"/>
      <c r="V79" s="30"/>
      <c r="W79" s="30"/>
      <c r="X79" s="82"/>
      <c r="Y79" s="81"/>
      <c r="Z79" s="30"/>
      <c r="AA79" s="30"/>
      <c r="AB79" s="30"/>
      <c r="AC79" s="30"/>
      <c r="AD79" s="30"/>
      <c r="AE79" s="30"/>
    </row>
    <row r="80" spans="1:31" x14ac:dyDescent="0.25">
      <c r="A80" s="30"/>
      <c r="B80" s="30"/>
      <c r="C80" s="30"/>
      <c r="D80" s="30"/>
      <c r="E80" s="30"/>
      <c r="F80" s="30"/>
      <c r="G80" s="30"/>
      <c r="H80" s="30"/>
      <c r="I80" s="30"/>
      <c r="J80" s="30"/>
      <c r="K80" s="30"/>
      <c r="L80" s="30"/>
      <c r="M80" s="30"/>
      <c r="N80" s="30"/>
      <c r="O80" s="30"/>
      <c r="P80" s="30"/>
      <c r="Q80" s="30"/>
      <c r="R80" s="30"/>
      <c r="S80" s="30"/>
      <c r="T80" s="30"/>
      <c r="U80" s="30"/>
      <c r="V80" s="30"/>
      <c r="W80" s="30"/>
      <c r="X80" s="82"/>
      <c r="Y80" s="81"/>
      <c r="Z80" s="30"/>
      <c r="AA80" s="30"/>
      <c r="AB80" s="30"/>
      <c r="AC80" s="30"/>
      <c r="AD80" s="30"/>
      <c r="AE80" s="30"/>
    </row>
    <row r="81" spans="1:31" x14ac:dyDescent="0.25">
      <c r="A81" s="30"/>
      <c r="B81" s="30"/>
      <c r="C81" s="30"/>
      <c r="D81" s="30"/>
      <c r="E81" s="30"/>
      <c r="F81" s="30"/>
      <c r="G81" s="30"/>
      <c r="H81" s="30"/>
      <c r="I81" s="30"/>
      <c r="J81" s="30"/>
      <c r="K81" s="30"/>
      <c r="L81" s="30"/>
      <c r="M81" s="30"/>
      <c r="N81" s="30"/>
      <c r="O81" s="30"/>
      <c r="P81" s="30"/>
      <c r="Q81" s="30"/>
      <c r="R81" s="30"/>
      <c r="S81" s="30"/>
      <c r="T81" s="30"/>
      <c r="U81" s="30"/>
      <c r="V81" s="30"/>
      <c r="W81" s="30"/>
      <c r="X81" s="82"/>
      <c r="Y81" s="81"/>
      <c r="Z81" s="30"/>
      <c r="AA81" s="30"/>
      <c r="AB81" s="30"/>
      <c r="AC81" s="30"/>
      <c r="AD81" s="30"/>
      <c r="AE81" s="30"/>
    </row>
    <row r="82" spans="1:31" x14ac:dyDescent="0.25">
      <c r="A82" s="30"/>
      <c r="B82" s="30"/>
      <c r="C82" s="30"/>
      <c r="D82" s="30"/>
      <c r="E82" s="30"/>
      <c r="F82" s="30"/>
      <c r="G82" s="30"/>
      <c r="H82" s="30"/>
      <c r="I82" s="30"/>
      <c r="J82" s="30"/>
      <c r="K82" s="30"/>
      <c r="L82" s="30"/>
      <c r="M82" s="30"/>
      <c r="N82" s="30"/>
      <c r="O82" s="30"/>
      <c r="P82" s="30"/>
      <c r="Q82" s="30"/>
      <c r="R82" s="30"/>
      <c r="S82" s="30"/>
      <c r="T82" s="30"/>
      <c r="U82" s="30"/>
      <c r="V82" s="30"/>
      <c r="W82" s="30"/>
      <c r="X82" s="82"/>
      <c r="Y82" s="81"/>
      <c r="Z82" s="30"/>
      <c r="AA82" s="30"/>
      <c r="AB82" s="30"/>
      <c r="AC82" s="30"/>
      <c r="AD82" s="30"/>
      <c r="AE82" s="30"/>
    </row>
    <row r="83" spans="1:31" x14ac:dyDescent="0.25">
      <c r="A83" s="30"/>
      <c r="B83" s="30"/>
      <c r="C83" s="30"/>
      <c r="D83" s="30"/>
      <c r="E83" s="30"/>
      <c r="F83" s="30"/>
      <c r="G83" s="30"/>
      <c r="H83" s="30"/>
      <c r="I83" s="30"/>
      <c r="J83" s="30"/>
      <c r="K83" s="30"/>
      <c r="L83" s="30"/>
      <c r="M83" s="30"/>
      <c r="N83" s="30"/>
      <c r="O83" s="30"/>
      <c r="P83" s="30"/>
      <c r="Q83" s="30"/>
      <c r="R83" s="30"/>
      <c r="S83" s="30"/>
      <c r="T83" s="30"/>
      <c r="U83" s="30"/>
      <c r="V83" s="30"/>
      <c r="W83" s="30"/>
      <c r="X83" s="82"/>
      <c r="Y83" s="81"/>
      <c r="Z83" s="30"/>
      <c r="AA83" s="30"/>
      <c r="AB83" s="30"/>
      <c r="AC83" s="30"/>
      <c r="AD83" s="30"/>
      <c r="AE83" s="30"/>
    </row>
    <row r="84" spans="1:31" x14ac:dyDescent="0.25">
      <c r="A84" s="30"/>
      <c r="B84" s="30"/>
      <c r="C84" s="30"/>
      <c r="D84" s="30"/>
      <c r="E84" s="30"/>
      <c r="F84" s="30"/>
      <c r="G84" s="30"/>
      <c r="H84" s="30"/>
      <c r="I84" s="30"/>
      <c r="J84" s="30"/>
      <c r="K84" s="30"/>
      <c r="L84" s="30"/>
      <c r="M84" s="30"/>
      <c r="N84" s="30"/>
      <c r="O84" s="30"/>
      <c r="P84" s="30"/>
      <c r="Q84" s="30"/>
      <c r="R84" s="30"/>
      <c r="S84" s="30"/>
      <c r="T84" s="30"/>
      <c r="U84" s="30"/>
      <c r="V84" s="30"/>
      <c r="W84" s="30"/>
      <c r="X84" s="82"/>
      <c r="Y84" s="81"/>
      <c r="Z84" s="30"/>
      <c r="AA84" s="30"/>
      <c r="AB84" s="30"/>
      <c r="AC84" s="30"/>
      <c r="AD84" s="30"/>
      <c r="AE84" s="30"/>
    </row>
    <row r="85" spans="1:31" x14ac:dyDescent="0.25">
      <c r="A85" s="30"/>
      <c r="B85" s="30"/>
      <c r="C85" s="30"/>
      <c r="D85" s="30"/>
      <c r="E85" s="30"/>
      <c r="F85" s="30"/>
      <c r="G85" s="30"/>
      <c r="H85" s="30"/>
      <c r="I85" s="30"/>
      <c r="J85" s="30"/>
      <c r="K85" s="30"/>
      <c r="L85" s="30"/>
      <c r="M85" s="30"/>
      <c r="N85" s="30"/>
      <c r="O85" s="30"/>
      <c r="P85" s="30"/>
      <c r="Q85" s="30"/>
      <c r="R85" s="30"/>
      <c r="S85" s="30"/>
      <c r="T85" s="30"/>
      <c r="U85" s="30"/>
      <c r="V85" s="30"/>
      <c r="W85" s="30"/>
      <c r="X85" s="82"/>
      <c r="Y85" s="81"/>
      <c r="Z85" s="30"/>
      <c r="AA85" s="30"/>
      <c r="AB85" s="30"/>
      <c r="AC85" s="30"/>
      <c r="AD85" s="30"/>
      <c r="AE85" s="30"/>
    </row>
    <row r="86" spans="1:31" x14ac:dyDescent="0.25">
      <c r="A86" s="30"/>
      <c r="B86" s="30"/>
      <c r="C86" s="30"/>
      <c r="D86" s="30"/>
      <c r="E86" s="30"/>
      <c r="F86" s="30"/>
      <c r="G86" s="30"/>
      <c r="H86" s="30"/>
      <c r="I86" s="30"/>
      <c r="J86" s="30"/>
      <c r="K86" s="30"/>
      <c r="L86" s="30"/>
      <c r="M86" s="30"/>
      <c r="N86" s="30"/>
      <c r="O86" s="30"/>
      <c r="P86" s="30"/>
      <c r="Q86" s="30"/>
      <c r="R86" s="30"/>
      <c r="S86" s="30"/>
      <c r="T86" s="30"/>
      <c r="U86" s="30"/>
      <c r="V86" s="30"/>
      <c r="W86" s="30"/>
      <c r="X86" s="82"/>
      <c r="Y86" s="81"/>
      <c r="Z86" s="30"/>
      <c r="AA86" s="30"/>
      <c r="AB86" s="30"/>
      <c r="AC86" s="30"/>
      <c r="AD86" s="30"/>
      <c r="AE86" s="30"/>
    </row>
    <row r="87" spans="1:31" x14ac:dyDescent="0.25">
      <c r="A87" s="30"/>
      <c r="B87" s="30"/>
      <c r="C87" s="30"/>
      <c r="D87" s="30"/>
      <c r="E87" s="30"/>
      <c r="F87" s="30"/>
      <c r="G87" s="30"/>
      <c r="H87" s="30"/>
      <c r="I87" s="30"/>
      <c r="J87" s="30"/>
      <c r="K87" s="30"/>
      <c r="L87" s="30"/>
      <c r="M87" s="30"/>
      <c r="N87" s="30"/>
      <c r="O87" s="30"/>
      <c r="P87" s="30"/>
      <c r="Q87" s="30"/>
      <c r="R87" s="30"/>
      <c r="S87" s="30"/>
      <c r="T87" s="30"/>
      <c r="U87" s="30"/>
      <c r="V87" s="30"/>
      <c r="W87" s="30"/>
      <c r="X87" s="82" t="e">
        <f>C8</f>
        <v>#REF!</v>
      </c>
      <c r="Y87" s="81"/>
      <c r="Z87" s="30"/>
      <c r="AA87" s="30"/>
      <c r="AB87" s="30"/>
      <c r="AC87" s="30"/>
      <c r="AD87" s="30"/>
      <c r="AE87" s="30"/>
    </row>
    <row r="88" spans="1:31" x14ac:dyDescent="0.25">
      <c r="A88" s="30"/>
      <c r="B88" s="30"/>
      <c r="C88" s="30"/>
      <c r="D88" s="30"/>
      <c r="E88" s="30"/>
      <c r="F88" s="30"/>
      <c r="G88" s="30"/>
      <c r="H88" s="30"/>
      <c r="I88" s="30"/>
      <c r="J88" s="30"/>
      <c r="K88" s="30"/>
      <c r="L88" s="30"/>
      <c r="M88" s="30"/>
      <c r="N88" s="30"/>
      <c r="O88" s="30"/>
      <c r="P88" s="30"/>
      <c r="Q88" s="30"/>
      <c r="R88" s="30"/>
      <c r="S88" s="30"/>
      <c r="T88" s="30"/>
      <c r="U88" s="30"/>
      <c r="V88" s="30"/>
      <c r="W88" s="30"/>
      <c r="X88" s="82"/>
      <c r="Y88" s="81"/>
      <c r="Z88" s="30"/>
      <c r="AA88" s="30"/>
      <c r="AB88" s="30"/>
      <c r="AC88" s="30"/>
      <c r="AD88" s="30"/>
      <c r="AE88" s="30"/>
    </row>
    <row r="89" spans="1:31" x14ac:dyDescent="0.25">
      <c r="A89" s="30"/>
      <c r="B89" s="30"/>
      <c r="C89" s="30"/>
      <c r="D89" s="30"/>
      <c r="E89" s="30"/>
      <c r="F89" s="30"/>
      <c r="G89" s="30"/>
      <c r="H89" s="30"/>
      <c r="I89" s="30"/>
      <c r="J89" s="30"/>
      <c r="K89" s="30"/>
      <c r="L89" s="30"/>
      <c r="M89" s="30"/>
      <c r="N89" s="30"/>
      <c r="O89" s="30"/>
      <c r="P89" s="30"/>
      <c r="Q89" s="30"/>
      <c r="R89" s="30"/>
      <c r="S89" s="30"/>
      <c r="T89" s="30"/>
      <c r="U89" s="30"/>
      <c r="V89" s="30"/>
      <c r="W89" s="30"/>
      <c r="X89" s="82"/>
      <c r="Y89" s="81"/>
      <c r="Z89" s="30"/>
      <c r="AA89" s="30"/>
      <c r="AB89" s="30"/>
      <c r="AC89" s="30"/>
      <c r="AD89" s="30"/>
      <c r="AE89" s="30"/>
    </row>
    <row r="90" spans="1:31" x14ac:dyDescent="0.25">
      <c r="A90" s="30"/>
      <c r="B90" s="30"/>
      <c r="C90" s="30"/>
      <c r="D90" s="30"/>
      <c r="E90" s="30"/>
      <c r="F90" s="30"/>
      <c r="G90" s="30"/>
      <c r="H90" s="30"/>
      <c r="I90" s="30"/>
      <c r="J90" s="30"/>
      <c r="K90" s="30"/>
      <c r="L90" s="30"/>
      <c r="M90" s="30"/>
      <c r="N90" s="30"/>
      <c r="O90" s="30"/>
      <c r="P90" s="30"/>
      <c r="Q90" s="30"/>
      <c r="R90" s="30"/>
      <c r="S90" s="30"/>
      <c r="T90" s="30"/>
      <c r="U90" s="30"/>
      <c r="V90" s="30"/>
      <c r="W90" s="30"/>
      <c r="X90" s="82"/>
      <c r="Y90" s="81"/>
      <c r="Z90" s="30"/>
      <c r="AA90" s="30"/>
      <c r="AB90" s="30"/>
      <c r="AC90" s="30"/>
      <c r="AD90" s="30"/>
      <c r="AE90" s="30"/>
    </row>
    <row r="91" spans="1:31" x14ac:dyDescent="0.25">
      <c r="A91" s="30"/>
      <c r="B91" s="30"/>
      <c r="C91" s="30"/>
      <c r="D91" s="30"/>
      <c r="E91" s="30"/>
      <c r="F91" s="30"/>
      <c r="G91" s="30"/>
      <c r="H91" s="30"/>
      <c r="I91" s="30"/>
      <c r="J91" s="30"/>
      <c r="K91" s="30"/>
      <c r="L91" s="30"/>
      <c r="M91" s="30"/>
      <c r="N91" s="30"/>
      <c r="O91" s="30"/>
      <c r="P91" s="30"/>
      <c r="Q91" s="30"/>
      <c r="R91" s="30"/>
      <c r="S91" s="30"/>
      <c r="T91" s="30"/>
      <c r="U91" s="30"/>
      <c r="V91" s="30"/>
      <c r="W91" s="30"/>
      <c r="X91" s="82"/>
      <c r="Y91" s="81"/>
      <c r="Z91" s="30"/>
      <c r="AA91" s="30"/>
      <c r="AB91" s="30"/>
      <c r="AC91" s="30"/>
      <c r="AD91" s="30"/>
      <c r="AE91" s="30"/>
    </row>
    <row r="92" spans="1:31" x14ac:dyDescent="0.25">
      <c r="A92" s="30"/>
      <c r="B92" s="30"/>
      <c r="C92" s="30"/>
      <c r="D92" s="30"/>
      <c r="E92" s="30"/>
      <c r="F92" s="30"/>
      <c r="G92" s="30"/>
      <c r="H92" s="30"/>
      <c r="I92" s="30"/>
      <c r="J92" s="30"/>
      <c r="K92" s="30"/>
      <c r="L92" s="30"/>
      <c r="M92" s="30"/>
      <c r="N92" s="30"/>
      <c r="O92" s="30"/>
      <c r="P92" s="30"/>
      <c r="Q92" s="30"/>
      <c r="R92" s="30"/>
      <c r="S92" s="30"/>
      <c r="T92" s="30"/>
      <c r="U92" s="30"/>
      <c r="V92" s="30"/>
      <c r="W92" s="30"/>
      <c r="X92" s="82"/>
      <c r="Y92" s="81"/>
      <c r="Z92" s="30"/>
      <c r="AA92" s="30"/>
      <c r="AB92" s="30"/>
      <c r="AC92" s="30"/>
      <c r="AD92" s="30"/>
      <c r="AE92" s="30"/>
    </row>
    <row r="93" spans="1:31" x14ac:dyDescent="0.25">
      <c r="A93" s="30"/>
      <c r="B93" s="30"/>
      <c r="C93" s="30"/>
      <c r="D93" s="30"/>
      <c r="E93" s="30"/>
      <c r="F93" s="30"/>
      <c r="G93" s="30"/>
      <c r="H93" s="30"/>
      <c r="I93" s="30"/>
      <c r="J93" s="30"/>
      <c r="K93" s="30"/>
      <c r="L93" s="30"/>
      <c r="M93" s="30"/>
      <c r="N93" s="30"/>
      <c r="O93" s="30"/>
      <c r="P93" s="30"/>
      <c r="Q93" s="30"/>
      <c r="R93" s="30"/>
      <c r="S93" s="30"/>
      <c r="T93" s="30"/>
      <c r="U93" s="30"/>
      <c r="V93" s="30"/>
      <c r="W93" s="30"/>
      <c r="X93" s="82"/>
      <c r="Y93" s="81"/>
      <c r="Z93" s="30"/>
      <c r="AA93" s="30"/>
      <c r="AB93" s="30"/>
      <c r="AC93" s="30"/>
      <c r="AD93" s="30"/>
      <c r="AE93" s="30"/>
    </row>
    <row r="94" spans="1:31" x14ac:dyDescent="0.25">
      <c r="A94" s="30"/>
      <c r="B94" s="30"/>
      <c r="C94" s="30"/>
      <c r="D94" s="30"/>
      <c r="E94" s="30"/>
      <c r="F94" s="30"/>
      <c r="G94" s="30"/>
      <c r="H94" s="30"/>
      <c r="I94" s="30"/>
      <c r="J94" s="30"/>
      <c r="K94" s="30"/>
      <c r="L94" s="30"/>
      <c r="M94" s="30"/>
      <c r="N94" s="30"/>
      <c r="O94" s="30"/>
      <c r="P94" s="30"/>
      <c r="Q94" s="30"/>
      <c r="R94" s="30"/>
      <c r="S94" s="30"/>
      <c r="T94" s="30"/>
      <c r="U94" s="30"/>
      <c r="V94" s="30"/>
      <c r="W94" s="30"/>
      <c r="X94" s="82"/>
      <c r="Y94" s="81"/>
      <c r="Z94" s="30"/>
      <c r="AA94" s="30"/>
      <c r="AB94" s="30"/>
      <c r="AC94" s="30"/>
      <c r="AD94" s="30"/>
      <c r="AE94" s="30"/>
    </row>
    <row r="95" spans="1:31" x14ac:dyDescent="0.25">
      <c r="A95" s="30"/>
      <c r="B95" s="30"/>
      <c r="C95" s="30"/>
      <c r="D95" s="30"/>
      <c r="E95" s="30"/>
      <c r="F95" s="30"/>
      <c r="G95" s="30"/>
      <c r="H95" s="30"/>
      <c r="I95" s="30"/>
      <c r="J95" s="30"/>
      <c r="K95" s="30"/>
      <c r="L95" s="30"/>
      <c r="M95" s="30"/>
      <c r="N95" s="30"/>
      <c r="O95" s="30"/>
      <c r="P95" s="30"/>
      <c r="Q95" s="30"/>
      <c r="R95" s="30"/>
      <c r="S95" s="30"/>
      <c r="T95" s="30"/>
      <c r="U95" s="30"/>
      <c r="V95" s="30"/>
      <c r="W95" s="30"/>
      <c r="X95" s="82"/>
      <c r="Y95" s="81"/>
      <c r="Z95" s="30"/>
      <c r="AA95" s="30"/>
      <c r="AB95" s="30"/>
      <c r="AC95" s="30"/>
      <c r="AD95" s="30"/>
      <c r="AE95" s="30"/>
    </row>
    <row r="96" spans="1:31" x14ac:dyDescent="0.25">
      <c r="A96" s="30"/>
      <c r="B96" s="30"/>
      <c r="C96" s="30"/>
      <c r="D96" s="30"/>
      <c r="E96" s="30"/>
      <c r="F96" s="30"/>
      <c r="G96" s="30"/>
      <c r="H96" s="30"/>
      <c r="I96" s="30"/>
      <c r="J96" s="30"/>
      <c r="K96" s="30"/>
      <c r="L96" s="30"/>
      <c r="M96" s="30"/>
      <c r="N96" s="30"/>
      <c r="O96" s="30"/>
      <c r="P96" s="30"/>
      <c r="Q96" s="30"/>
      <c r="R96" s="30"/>
      <c r="S96" s="30"/>
      <c r="T96" s="30"/>
      <c r="U96" s="30"/>
      <c r="V96" s="30"/>
      <c r="W96" s="30"/>
      <c r="X96" s="82"/>
      <c r="Y96" s="81"/>
      <c r="Z96" s="30"/>
      <c r="AA96" s="30"/>
      <c r="AB96" s="30"/>
      <c r="AC96" s="30"/>
      <c r="AD96" s="30"/>
      <c r="AE96" s="30"/>
    </row>
    <row r="97" spans="1:31" x14ac:dyDescent="0.25">
      <c r="A97" s="30"/>
      <c r="B97" s="30"/>
      <c r="C97" s="30"/>
      <c r="D97" s="30"/>
      <c r="E97" s="30"/>
      <c r="F97" s="30"/>
      <c r="G97" s="30"/>
      <c r="H97" s="30"/>
      <c r="I97" s="30"/>
      <c r="J97" s="30"/>
      <c r="K97" s="30"/>
      <c r="L97" s="30"/>
      <c r="M97" s="30"/>
      <c r="N97" s="30"/>
      <c r="O97" s="30"/>
      <c r="P97" s="30"/>
      <c r="Q97" s="30"/>
      <c r="R97" s="30"/>
      <c r="S97" s="30"/>
      <c r="T97" s="30"/>
      <c r="U97" s="30"/>
      <c r="V97" s="30"/>
      <c r="W97" s="30"/>
      <c r="X97" s="82"/>
      <c r="Y97" s="81"/>
      <c r="Z97" s="30"/>
      <c r="AA97" s="30"/>
      <c r="AB97" s="30"/>
      <c r="AC97" s="30"/>
      <c r="AD97" s="30"/>
      <c r="AE97" s="30"/>
    </row>
    <row r="98" spans="1:31" x14ac:dyDescent="0.25">
      <c r="A98" s="30"/>
      <c r="B98" s="30"/>
      <c r="C98" s="30"/>
      <c r="D98" s="30"/>
      <c r="E98" s="30"/>
      <c r="F98" s="30"/>
      <c r="G98" s="30"/>
      <c r="H98" s="30"/>
      <c r="I98" s="30"/>
      <c r="J98" s="30"/>
      <c r="K98" s="30"/>
      <c r="L98" s="30"/>
      <c r="M98" s="30"/>
      <c r="N98" s="30"/>
      <c r="O98" s="30"/>
      <c r="P98" s="30"/>
      <c r="Q98" s="30"/>
      <c r="R98" s="30"/>
      <c r="S98" s="30"/>
      <c r="T98" s="30"/>
      <c r="U98" s="30"/>
      <c r="V98" s="30"/>
      <c r="W98" s="30"/>
      <c r="X98" s="82"/>
      <c r="Y98" s="81"/>
      <c r="Z98" s="30"/>
      <c r="AA98" s="30"/>
      <c r="AB98" s="30"/>
      <c r="AC98" s="30"/>
      <c r="AD98" s="30"/>
      <c r="AE98" s="30"/>
    </row>
    <row r="99" spans="1:31" x14ac:dyDescent="0.25">
      <c r="A99" s="30"/>
      <c r="B99" s="30"/>
      <c r="C99" s="30"/>
      <c r="D99" s="30"/>
      <c r="E99" s="30"/>
      <c r="F99" s="30"/>
      <c r="G99" s="30"/>
      <c r="H99" s="30"/>
      <c r="I99" s="30"/>
      <c r="J99" s="30"/>
      <c r="K99" s="30"/>
      <c r="L99" s="30"/>
      <c r="M99" s="30"/>
      <c r="N99" s="30"/>
      <c r="O99" s="30"/>
      <c r="P99" s="30"/>
      <c r="Q99" s="30"/>
      <c r="R99" s="30"/>
      <c r="S99" s="30"/>
      <c r="T99" s="30"/>
      <c r="U99" s="30"/>
      <c r="V99" s="30"/>
      <c r="W99" s="30"/>
      <c r="X99" s="82"/>
      <c r="Y99" s="81"/>
      <c r="Z99" s="30"/>
      <c r="AA99" s="30"/>
      <c r="AB99" s="30"/>
      <c r="AC99" s="30"/>
      <c r="AD99" s="30"/>
      <c r="AE99" s="30"/>
    </row>
    <row r="100" spans="1:31" x14ac:dyDescent="0.25">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82"/>
      <c r="Y100" s="81"/>
      <c r="Z100" s="30"/>
      <c r="AA100" s="30"/>
      <c r="AB100" s="30"/>
      <c r="AC100" s="30"/>
      <c r="AD100" s="30"/>
      <c r="AE100" s="30"/>
    </row>
    <row r="101" spans="1:31" x14ac:dyDescent="0.25">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82"/>
      <c r="Y101" s="81"/>
      <c r="Z101" s="30"/>
      <c r="AA101" s="30"/>
      <c r="AB101" s="30"/>
      <c r="AC101" s="30"/>
      <c r="AD101" s="30"/>
      <c r="AE101" s="30"/>
    </row>
    <row r="102" spans="1:31" x14ac:dyDescent="0.25">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82"/>
      <c r="Y102" s="81"/>
      <c r="Z102" s="30"/>
      <c r="AA102" s="30"/>
      <c r="AB102" s="30"/>
      <c r="AC102" s="30"/>
      <c r="AD102" s="30"/>
      <c r="AE102" s="30"/>
    </row>
    <row r="103" spans="1:31" x14ac:dyDescent="0.25">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82"/>
      <c r="Y103" s="81"/>
      <c r="Z103" s="30"/>
      <c r="AA103" s="30"/>
      <c r="AB103" s="30"/>
      <c r="AC103" s="30"/>
      <c r="AD103" s="30"/>
      <c r="AE103" s="30"/>
    </row>
    <row r="104" spans="1:31" x14ac:dyDescent="0.25">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82"/>
      <c r="Y104" s="81"/>
      <c r="Z104" s="30"/>
      <c r="AA104" s="30"/>
      <c r="AB104" s="30"/>
      <c r="AC104" s="30"/>
      <c r="AD104" s="30"/>
      <c r="AE104" s="30"/>
    </row>
    <row r="105" spans="1:31" x14ac:dyDescent="0.25">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82"/>
      <c r="Y105" s="81"/>
      <c r="Z105" s="30"/>
      <c r="AA105" s="30"/>
      <c r="AB105" s="30"/>
      <c r="AC105" s="30"/>
      <c r="AD105" s="30"/>
      <c r="AE105" s="30"/>
    </row>
    <row r="106" spans="1:31" x14ac:dyDescent="0.25">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82"/>
      <c r="Y106" s="81"/>
      <c r="Z106" s="30"/>
      <c r="AA106" s="30"/>
      <c r="AB106" s="30"/>
      <c r="AC106" s="30"/>
      <c r="AD106" s="30"/>
      <c r="AE106" s="30"/>
    </row>
    <row r="107" spans="1:31" x14ac:dyDescent="0.25">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82"/>
      <c r="Y107" s="81"/>
      <c r="Z107" s="30"/>
      <c r="AA107" s="30"/>
      <c r="AB107" s="30"/>
      <c r="AC107" s="30"/>
      <c r="AD107" s="30"/>
      <c r="AE107" s="30"/>
    </row>
    <row r="108" spans="1:31" x14ac:dyDescent="0.25">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82"/>
      <c r="Y108" s="81"/>
      <c r="Z108" s="30"/>
      <c r="AA108" s="30"/>
      <c r="AB108" s="30"/>
      <c r="AC108" s="30"/>
      <c r="AD108" s="30"/>
      <c r="AE108" s="30"/>
    </row>
    <row r="109" spans="1:31" x14ac:dyDescent="0.25">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82"/>
      <c r="Y109" s="81"/>
      <c r="Z109" s="30"/>
      <c r="AA109" s="30"/>
      <c r="AB109" s="30"/>
      <c r="AC109" s="30"/>
      <c r="AD109" s="30"/>
      <c r="AE109" s="30"/>
    </row>
    <row r="110" spans="1:31" x14ac:dyDescent="0.25">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82"/>
      <c r="Y110" s="81"/>
      <c r="Z110" s="30"/>
      <c r="AA110" s="30"/>
      <c r="AB110" s="30"/>
      <c r="AC110" s="30"/>
      <c r="AD110" s="30"/>
      <c r="AE110" s="30"/>
    </row>
    <row r="111" spans="1:31" x14ac:dyDescent="0.25">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82"/>
      <c r="Y111" s="81"/>
      <c r="Z111" s="30"/>
      <c r="AA111" s="30"/>
      <c r="AB111" s="30"/>
      <c r="AC111" s="30"/>
      <c r="AD111" s="30"/>
      <c r="AE111" s="30"/>
    </row>
    <row r="112" spans="1:31" x14ac:dyDescent="0.25">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82"/>
      <c r="Y112" s="81"/>
      <c r="Z112" s="30"/>
      <c r="AA112" s="30"/>
      <c r="AB112" s="30"/>
      <c r="AC112" s="30"/>
      <c r="AD112" s="30"/>
      <c r="AE112" s="30"/>
    </row>
    <row r="113" spans="1:31" x14ac:dyDescent="0.25">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82" t="e">
        <f>C9</f>
        <v>#REF!</v>
      </c>
      <c r="Y113" s="81"/>
      <c r="Z113" s="30"/>
      <c r="AA113" s="30"/>
      <c r="AB113" s="30"/>
      <c r="AC113" s="30"/>
      <c r="AD113" s="30"/>
      <c r="AE113" s="30"/>
    </row>
    <row r="114" spans="1:31" x14ac:dyDescent="0.25">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80"/>
      <c r="Y114" s="81"/>
      <c r="Z114" s="30"/>
      <c r="AA114" s="30"/>
      <c r="AB114" s="30"/>
      <c r="AC114" s="30"/>
      <c r="AD114" s="30"/>
      <c r="AE114" s="30"/>
    </row>
    <row r="115" spans="1:31" x14ac:dyDescent="0.25">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80"/>
      <c r="Y115" s="81"/>
      <c r="Z115" s="30"/>
      <c r="AA115" s="30"/>
      <c r="AB115" s="30"/>
      <c r="AC115" s="30"/>
      <c r="AD115" s="30"/>
      <c r="AE115" s="30"/>
    </row>
    <row r="116" spans="1:31" x14ac:dyDescent="0.25">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80"/>
      <c r="Y116" s="81"/>
      <c r="Z116" s="30"/>
      <c r="AA116" s="30"/>
      <c r="AB116" s="30"/>
      <c r="AC116" s="30"/>
      <c r="AD116" s="30"/>
      <c r="AE116" s="30"/>
    </row>
    <row r="117" spans="1:31" x14ac:dyDescent="0.25">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80"/>
      <c r="Y117" s="81"/>
      <c r="Z117" s="30"/>
      <c r="AA117" s="30"/>
      <c r="AB117" s="30"/>
      <c r="AC117" s="30"/>
      <c r="AD117" s="30"/>
      <c r="AE117" s="30"/>
    </row>
    <row r="118" spans="1:31" x14ac:dyDescent="0.25">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80"/>
      <c r="Y118" s="81"/>
      <c r="Z118" s="30"/>
      <c r="AA118" s="30"/>
      <c r="AB118" s="30"/>
      <c r="AC118" s="30"/>
      <c r="AD118" s="30"/>
      <c r="AE118" s="30"/>
    </row>
    <row r="119" spans="1:31" x14ac:dyDescent="0.25">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80"/>
      <c r="Y119" s="81"/>
      <c r="Z119" s="30"/>
      <c r="AA119" s="30"/>
      <c r="AB119" s="30"/>
      <c r="AC119" s="30"/>
      <c r="AD119" s="30"/>
      <c r="AE119" s="30"/>
    </row>
    <row r="120" spans="1:31" x14ac:dyDescent="0.25">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80"/>
      <c r="Y120" s="81"/>
      <c r="Z120" s="30"/>
      <c r="AA120" s="30"/>
      <c r="AB120" s="30"/>
      <c r="AC120" s="30"/>
      <c r="AD120" s="30"/>
      <c r="AE120" s="30"/>
    </row>
    <row r="121" spans="1:31" x14ac:dyDescent="0.25">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80"/>
      <c r="Y121" s="81"/>
      <c r="Z121" s="30"/>
      <c r="AA121" s="30"/>
      <c r="AB121" s="30"/>
      <c r="AC121" s="30"/>
      <c r="AD121" s="30"/>
      <c r="AE121" s="30"/>
    </row>
    <row r="122" spans="1:31" x14ac:dyDescent="0.25">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80"/>
      <c r="Y122" s="81"/>
      <c r="Z122" s="30"/>
      <c r="AA122" s="30"/>
      <c r="AB122" s="30"/>
      <c r="AC122" s="30"/>
      <c r="AD122" s="30"/>
      <c r="AE122" s="30"/>
    </row>
    <row r="123" spans="1:31" x14ac:dyDescent="0.25">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80"/>
      <c r="Y123" s="81"/>
      <c r="Z123" s="30"/>
      <c r="AA123" s="30"/>
      <c r="AB123" s="30"/>
      <c r="AC123" s="30"/>
      <c r="AD123" s="30"/>
      <c r="AE123" s="30"/>
    </row>
    <row r="124" spans="1:31" x14ac:dyDescent="0.25">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80"/>
      <c r="Y124" s="81"/>
      <c r="Z124" s="30"/>
      <c r="AA124" s="30"/>
      <c r="AB124" s="30"/>
      <c r="AC124" s="30"/>
      <c r="AD124" s="30"/>
      <c r="AE124" s="30"/>
    </row>
    <row r="125" spans="1:31" x14ac:dyDescent="0.25">
      <c r="A125" s="30"/>
      <c r="B125" s="30"/>
      <c r="C125" s="30"/>
      <c r="D125" s="30"/>
      <c r="E125" s="30"/>
      <c r="F125" s="30"/>
      <c r="G125" s="30"/>
      <c r="H125" s="30"/>
      <c r="I125" s="30"/>
      <c r="J125" s="30"/>
      <c r="K125" s="30"/>
      <c r="L125" s="30"/>
      <c r="M125" s="30"/>
      <c r="N125" s="30"/>
      <c r="O125" s="30"/>
      <c r="P125" s="30"/>
      <c r="Q125" s="30"/>
      <c r="R125" s="30"/>
      <c r="S125" s="30"/>
      <c r="T125" s="30"/>
      <c r="U125" s="30"/>
      <c r="V125" s="30"/>
      <c r="W125" s="81"/>
      <c r="X125" s="94"/>
      <c r="Y125" s="81"/>
      <c r="Z125" s="30"/>
      <c r="AA125" s="30"/>
      <c r="AB125" s="30"/>
      <c r="AC125" s="30"/>
      <c r="AD125" s="30"/>
      <c r="AE125" s="30"/>
    </row>
    <row r="126" spans="1:31" x14ac:dyDescent="0.25">
      <c r="A126" s="30"/>
      <c r="B126" s="30"/>
      <c r="C126" s="30"/>
      <c r="D126" s="30"/>
      <c r="E126" s="30"/>
      <c r="F126" s="30"/>
      <c r="G126" s="30"/>
      <c r="H126" s="30"/>
      <c r="I126" s="30"/>
      <c r="J126" s="30"/>
      <c r="K126" s="30"/>
      <c r="L126" s="30"/>
      <c r="M126" s="30"/>
      <c r="N126" s="30"/>
      <c r="O126" s="30"/>
      <c r="P126" s="30"/>
      <c r="Q126" s="30"/>
      <c r="R126" s="30"/>
      <c r="S126" s="30"/>
      <c r="T126" s="30"/>
      <c r="U126" s="30"/>
      <c r="V126" s="30"/>
      <c r="W126" s="81"/>
      <c r="X126" s="95"/>
      <c r="Y126" s="81"/>
      <c r="Z126" s="30"/>
      <c r="AA126" s="30"/>
      <c r="AB126" s="30"/>
      <c r="AC126" s="30"/>
      <c r="AD126" s="30"/>
      <c r="AE126" s="30"/>
    </row>
    <row r="127" spans="1:31" x14ac:dyDescent="0.25">
      <c r="A127" s="30"/>
      <c r="B127" s="30"/>
      <c r="C127" s="30"/>
      <c r="D127" s="30"/>
      <c r="E127" s="30"/>
      <c r="F127" s="30"/>
      <c r="G127" s="30"/>
      <c r="H127" s="30"/>
      <c r="I127" s="30"/>
      <c r="J127" s="30"/>
      <c r="K127" s="30"/>
      <c r="L127" s="30"/>
      <c r="M127" s="30"/>
      <c r="N127" s="30"/>
      <c r="O127" s="30"/>
      <c r="P127" s="30"/>
      <c r="Q127" s="30"/>
      <c r="R127" s="30"/>
      <c r="S127" s="30"/>
      <c r="T127" s="30"/>
      <c r="U127" s="30"/>
      <c r="V127" s="30"/>
      <c r="W127" s="81"/>
      <c r="X127" s="95"/>
      <c r="Y127" s="81"/>
      <c r="Z127" s="30"/>
      <c r="AA127" s="30"/>
      <c r="AB127" s="30"/>
      <c r="AC127" s="30"/>
      <c r="AD127" s="30"/>
      <c r="AE127" s="30"/>
    </row>
    <row r="128" spans="1:31" x14ac:dyDescent="0.25">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95"/>
      <c r="Y128" s="81"/>
      <c r="Z128" s="30"/>
      <c r="AA128" s="30"/>
      <c r="AB128" s="30"/>
      <c r="AC128" s="30"/>
      <c r="AD128" s="30"/>
      <c r="AE128" s="30"/>
    </row>
    <row r="129" spans="1:31" x14ac:dyDescent="0.25">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95"/>
      <c r="Y129" s="81"/>
      <c r="Z129" s="30"/>
      <c r="AA129" s="30"/>
      <c r="AB129" s="30"/>
      <c r="AC129" s="30"/>
      <c r="AD129" s="30"/>
      <c r="AE129" s="30"/>
    </row>
    <row r="130" spans="1:31" x14ac:dyDescent="0.25">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95"/>
      <c r="Y130" s="81"/>
      <c r="Z130" s="30"/>
      <c r="AA130" s="30"/>
      <c r="AB130" s="30"/>
      <c r="AC130" s="30"/>
      <c r="AD130" s="30"/>
      <c r="AE130" s="30"/>
    </row>
    <row r="131" spans="1:31" x14ac:dyDescent="0.25">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95"/>
      <c r="Y131" s="81"/>
      <c r="Z131" s="30"/>
      <c r="AA131" s="30"/>
      <c r="AB131" s="30"/>
      <c r="AC131" s="30"/>
      <c r="AD131" s="30"/>
      <c r="AE131" s="30"/>
    </row>
    <row r="132" spans="1:31" x14ac:dyDescent="0.25">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95"/>
      <c r="Y132" s="81"/>
      <c r="Z132" s="30"/>
      <c r="AA132" s="30"/>
      <c r="AB132" s="30"/>
      <c r="AC132" s="30"/>
      <c r="AD132" s="30"/>
      <c r="AE132" s="30"/>
    </row>
    <row r="133" spans="1:31" x14ac:dyDescent="0.25">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95"/>
      <c r="Y133" s="81"/>
      <c r="Z133" s="30"/>
      <c r="AA133" s="30"/>
      <c r="AB133" s="30"/>
      <c r="AC133" s="30"/>
      <c r="AD133" s="30"/>
      <c r="AE133" s="30"/>
    </row>
    <row r="134" spans="1:31" x14ac:dyDescent="0.25">
      <c r="A134" s="30"/>
      <c r="B134" s="30"/>
      <c r="C134" s="30"/>
      <c r="D134" s="30"/>
      <c r="E134" s="30"/>
      <c r="F134" s="30"/>
      <c r="G134" s="30"/>
      <c r="H134" s="30"/>
      <c r="I134" s="30"/>
      <c r="J134" s="30"/>
      <c r="K134" s="30"/>
      <c r="L134" s="30"/>
      <c r="M134" s="30"/>
      <c r="N134" s="30"/>
      <c r="O134" s="30"/>
      <c r="P134" s="30"/>
      <c r="Q134" s="30"/>
      <c r="R134" s="30"/>
      <c r="S134" s="30"/>
      <c r="T134" s="30"/>
      <c r="U134" s="30"/>
      <c r="V134" s="30"/>
      <c r="W134" s="81"/>
      <c r="X134" s="95"/>
      <c r="Y134" s="81"/>
      <c r="Z134" s="30"/>
      <c r="AA134" s="30"/>
      <c r="AB134" s="30"/>
      <c r="AC134" s="30"/>
      <c r="AD134" s="30"/>
      <c r="AE134" s="30"/>
    </row>
    <row r="135" spans="1:31" x14ac:dyDescent="0.25">
      <c r="A135" s="30"/>
      <c r="B135" s="30"/>
      <c r="C135" s="30"/>
      <c r="D135" s="30"/>
      <c r="E135" s="30"/>
      <c r="F135" s="30"/>
      <c r="G135" s="30"/>
      <c r="H135" s="30"/>
      <c r="I135" s="30"/>
      <c r="J135" s="30"/>
      <c r="K135" s="30"/>
      <c r="L135" s="30"/>
      <c r="M135" s="30"/>
      <c r="N135" s="30"/>
      <c r="O135" s="30"/>
      <c r="P135" s="30"/>
      <c r="Q135" s="30"/>
      <c r="R135" s="30"/>
      <c r="S135" s="30"/>
      <c r="T135" s="30"/>
      <c r="U135" s="30"/>
      <c r="V135" s="30"/>
      <c r="W135" s="81"/>
      <c r="X135" s="95"/>
      <c r="Y135" s="81"/>
      <c r="Z135" s="30"/>
      <c r="AA135" s="30"/>
      <c r="AB135" s="30"/>
      <c r="AC135" s="30"/>
      <c r="AD135" s="30"/>
      <c r="AE135" s="30"/>
    </row>
    <row r="136" spans="1:31" x14ac:dyDescent="0.25">
      <c r="A136" s="30"/>
      <c r="B136" s="30"/>
      <c r="C136" s="30"/>
      <c r="D136" s="30"/>
      <c r="E136" s="30"/>
      <c r="F136" s="30"/>
      <c r="G136" s="30"/>
      <c r="H136" s="30"/>
      <c r="I136" s="30"/>
      <c r="J136" s="30"/>
      <c r="K136" s="30"/>
      <c r="L136" s="30"/>
      <c r="M136" s="30"/>
      <c r="N136" s="30"/>
      <c r="O136" s="30"/>
      <c r="P136" s="30"/>
      <c r="Q136" s="30"/>
      <c r="R136" s="30"/>
      <c r="S136" s="30"/>
      <c r="T136" s="30"/>
      <c r="U136" s="30"/>
      <c r="V136" s="30"/>
      <c r="W136" s="81"/>
      <c r="X136" s="95"/>
      <c r="Y136" s="81"/>
      <c r="Z136" s="30"/>
      <c r="AA136" s="30"/>
      <c r="AB136" s="30"/>
      <c r="AC136" s="30"/>
      <c r="AD136" s="30"/>
      <c r="AE136" s="30"/>
    </row>
    <row r="137" spans="1:31" x14ac:dyDescent="0.25">
      <c r="A137" s="30"/>
      <c r="B137" s="30"/>
      <c r="C137" s="30"/>
      <c r="D137" s="30"/>
      <c r="E137" s="30"/>
      <c r="F137" s="30"/>
      <c r="G137" s="30"/>
      <c r="H137" s="30"/>
      <c r="I137" s="30"/>
      <c r="J137" s="30"/>
      <c r="K137" s="30"/>
      <c r="L137" s="30"/>
      <c r="M137" s="30"/>
      <c r="N137" s="30"/>
      <c r="O137" s="30"/>
      <c r="P137" s="30"/>
      <c r="Q137" s="30"/>
      <c r="R137" s="30"/>
      <c r="S137" s="30"/>
      <c r="T137" s="30"/>
      <c r="U137" s="30"/>
      <c r="V137" s="30"/>
      <c r="W137" s="81"/>
      <c r="X137" s="95"/>
      <c r="Y137" s="81"/>
      <c r="Z137" s="30"/>
      <c r="AA137" s="30"/>
      <c r="AB137" s="30"/>
      <c r="AC137" s="30"/>
      <c r="AD137" s="30"/>
      <c r="AE137" s="30"/>
    </row>
    <row r="138" spans="1:31" x14ac:dyDescent="0.25">
      <c r="A138" s="30"/>
      <c r="B138" s="30"/>
      <c r="C138" s="30"/>
      <c r="D138" s="30"/>
      <c r="E138" s="30"/>
      <c r="F138" s="30"/>
      <c r="G138" s="30"/>
      <c r="H138" s="30"/>
      <c r="I138" s="30"/>
      <c r="J138" s="30"/>
      <c r="K138" s="30"/>
      <c r="L138" s="30"/>
      <c r="M138" s="30"/>
      <c r="N138" s="30"/>
      <c r="O138" s="30"/>
      <c r="P138" s="30"/>
      <c r="Q138" s="30"/>
      <c r="R138" s="30"/>
      <c r="S138" s="30"/>
      <c r="T138" s="30"/>
      <c r="U138" s="30"/>
      <c r="V138" s="30"/>
      <c r="W138" s="81"/>
      <c r="X138" s="95"/>
      <c r="Y138" s="81"/>
      <c r="Z138" s="30"/>
      <c r="AA138" s="30"/>
      <c r="AB138" s="30"/>
      <c r="AC138" s="30"/>
      <c r="AD138" s="30"/>
      <c r="AE138" s="30"/>
    </row>
    <row r="139" spans="1:31" x14ac:dyDescent="0.25">
      <c r="A139" s="30"/>
      <c r="B139" s="30"/>
      <c r="C139" s="30"/>
      <c r="D139" s="30"/>
      <c r="E139" s="30"/>
      <c r="F139" s="30"/>
      <c r="G139" s="30"/>
      <c r="H139" s="30"/>
      <c r="I139" s="30"/>
      <c r="J139" s="30"/>
      <c r="K139" s="30"/>
      <c r="L139" s="30"/>
      <c r="M139" s="30"/>
      <c r="N139" s="30"/>
      <c r="O139" s="30"/>
      <c r="P139" s="30"/>
      <c r="Q139" s="30"/>
      <c r="R139" s="30"/>
      <c r="S139" s="30"/>
      <c r="T139" s="30"/>
      <c r="U139" s="30"/>
      <c r="V139" s="30"/>
      <c r="W139" s="81"/>
      <c r="X139" s="95"/>
      <c r="Y139" s="81"/>
      <c r="Z139" s="30"/>
      <c r="AA139" s="30"/>
      <c r="AB139" s="30"/>
      <c r="AC139" s="30"/>
      <c r="AD139" s="30"/>
      <c r="AE139" s="30"/>
    </row>
    <row r="140" spans="1:31" x14ac:dyDescent="0.25">
      <c r="A140" s="30"/>
      <c r="B140" s="30"/>
      <c r="C140" s="30"/>
      <c r="D140" s="30"/>
      <c r="E140" s="30"/>
      <c r="F140" s="30"/>
      <c r="G140" s="30"/>
      <c r="H140" s="30"/>
      <c r="I140" s="30"/>
      <c r="J140" s="30"/>
      <c r="K140" s="30"/>
      <c r="L140" s="30"/>
      <c r="M140" s="30"/>
      <c r="N140" s="30"/>
      <c r="O140" s="30"/>
      <c r="P140" s="30"/>
      <c r="Q140" s="30"/>
      <c r="R140" s="30"/>
      <c r="S140" s="30"/>
      <c r="T140" s="30"/>
      <c r="U140" s="30"/>
      <c r="V140" s="30"/>
      <c r="W140" s="81"/>
      <c r="X140" s="95"/>
      <c r="Y140" s="81"/>
      <c r="Z140" s="30"/>
      <c r="AA140" s="30"/>
      <c r="AB140" s="30"/>
      <c r="AC140" s="30"/>
      <c r="AD140" s="30"/>
      <c r="AE140" s="30"/>
    </row>
    <row r="141" spans="1:31" x14ac:dyDescent="0.25">
      <c r="A141" s="30"/>
      <c r="B141" s="30"/>
      <c r="C141" s="30"/>
      <c r="D141" s="30"/>
      <c r="E141" s="30"/>
      <c r="F141" s="30"/>
      <c r="G141" s="30"/>
      <c r="H141" s="30"/>
      <c r="I141" s="30"/>
      <c r="J141" s="30"/>
      <c r="K141" s="30"/>
      <c r="L141" s="30"/>
      <c r="M141" s="30"/>
      <c r="N141" s="30"/>
      <c r="O141" s="30"/>
      <c r="P141" s="30"/>
      <c r="Q141" s="30"/>
      <c r="R141" s="30"/>
      <c r="S141" s="30"/>
      <c r="T141" s="30"/>
      <c r="U141" s="30"/>
      <c r="V141" s="30"/>
      <c r="W141" s="81"/>
      <c r="X141" s="95"/>
      <c r="Y141" s="81"/>
      <c r="Z141" s="30"/>
      <c r="AA141" s="30"/>
      <c r="AB141" s="30"/>
      <c r="AC141" s="30"/>
      <c r="AD141" s="30"/>
      <c r="AE141" s="30"/>
    </row>
    <row r="142" spans="1:31" x14ac:dyDescent="0.25">
      <c r="A142" s="30"/>
      <c r="B142" s="30"/>
      <c r="C142" s="30"/>
      <c r="D142" s="30"/>
      <c r="E142" s="30"/>
      <c r="F142" s="30"/>
      <c r="G142" s="30"/>
      <c r="H142" s="30"/>
      <c r="I142" s="30"/>
      <c r="J142" s="30"/>
      <c r="K142" s="30"/>
      <c r="L142" s="30"/>
      <c r="M142" s="30"/>
      <c r="N142" s="30"/>
      <c r="O142" s="30"/>
      <c r="P142" s="30"/>
      <c r="Q142" s="30"/>
      <c r="R142" s="30"/>
      <c r="S142" s="30"/>
      <c r="T142" s="30"/>
      <c r="U142" s="30"/>
      <c r="V142" s="30"/>
      <c r="W142" s="81"/>
      <c r="X142" s="95"/>
      <c r="Y142" s="81"/>
      <c r="Z142" s="30"/>
      <c r="AA142" s="30"/>
      <c r="AB142" s="30"/>
      <c r="AC142" s="30"/>
      <c r="AD142" s="30"/>
      <c r="AE142" s="30"/>
    </row>
    <row r="143" spans="1:31" x14ac:dyDescent="0.25">
      <c r="A143" s="30"/>
      <c r="B143" s="30"/>
      <c r="C143" s="30"/>
      <c r="D143" s="30"/>
      <c r="E143" s="30"/>
      <c r="F143" s="30"/>
      <c r="G143" s="30"/>
      <c r="H143" s="30"/>
      <c r="I143" s="30"/>
      <c r="J143" s="30"/>
      <c r="K143" s="30"/>
      <c r="L143" s="30"/>
      <c r="M143" s="30"/>
      <c r="N143" s="30"/>
      <c r="O143" s="30"/>
      <c r="P143" s="30"/>
      <c r="Q143" s="30"/>
      <c r="R143" s="30"/>
      <c r="S143" s="30"/>
      <c r="T143" s="30"/>
      <c r="U143" s="30"/>
      <c r="V143" s="30"/>
      <c r="W143" s="81"/>
      <c r="X143" s="95"/>
      <c r="Y143" s="81"/>
      <c r="Z143" s="30"/>
      <c r="AA143" s="30"/>
      <c r="AB143" s="30"/>
      <c r="AC143" s="30"/>
      <c r="AD143" s="30"/>
      <c r="AE143" s="30"/>
    </row>
    <row r="144" spans="1:31" x14ac:dyDescent="0.25">
      <c r="A144" s="30"/>
      <c r="B144" s="30"/>
      <c r="C144" s="30"/>
      <c r="D144" s="30"/>
      <c r="E144" s="30"/>
      <c r="F144" s="30"/>
      <c r="G144" s="30"/>
      <c r="H144" s="30"/>
      <c r="I144" s="30"/>
      <c r="J144" s="30"/>
      <c r="K144" s="30"/>
      <c r="L144" s="30"/>
      <c r="M144" s="30"/>
      <c r="N144" s="30"/>
      <c r="O144" s="30"/>
      <c r="P144" s="30"/>
      <c r="Q144" s="30"/>
      <c r="R144" s="30"/>
      <c r="S144" s="30"/>
      <c r="T144" s="30"/>
      <c r="U144" s="30"/>
      <c r="V144" s="30"/>
      <c r="W144" s="81"/>
      <c r="X144" s="95"/>
      <c r="Y144" s="81"/>
      <c r="Z144" s="30"/>
      <c r="AA144" s="30"/>
      <c r="AB144" s="30"/>
      <c r="AC144" s="30"/>
      <c r="AD144" s="30"/>
      <c r="AE144" s="30"/>
    </row>
    <row r="145" spans="1:31" x14ac:dyDescent="0.25">
      <c r="A145" s="30"/>
      <c r="B145" s="30"/>
      <c r="C145" s="30"/>
      <c r="D145" s="30"/>
      <c r="E145" s="30"/>
      <c r="F145" s="30"/>
      <c r="G145" s="30"/>
      <c r="H145" s="30"/>
      <c r="I145" s="30"/>
      <c r="J145" s="30"/>
      <c r="K145" s="30"/>
      <c r="L145" s="30"/>
      <c r="M145" s="30"/>
      <c r="N145" s="30"/>
      <c r="O145" s="30"/>
      <c r="P145" s="30"/>
      <c r="Q145" s="30"/>
      <c r="R145" s="30"/>
      <c r="S145" s="30"/>
      <c r="T145" s="30"/>
      <c r="U145" s="30"/>
      <c r="V145" s="30"/>
      <c r="W145" s="81"/>
      <c r="X145" s="95"/>
      <c r="Y145" s="81"/>
      <c r="Z145" s="30"/>
      <c r="AA145" s="30"/>
      <c r="AB145" s="30"/>
      <c r="AC145" s="30"/>
      <c r="AD145" s="30"/>
      <c r="AE145" s="30"/>
    </row>
    <row r="146" spans="1:31" x14ac:dyDescent="0.25">
      <c r="A146" s="30"/>
      <c r="B146" s="30"/>
      <c r="C146" s="30"/>
      <c r="D146" s="30"/>
      <c r="E146" s="30"/>
      <c r="F146" s="30"/>
      <c r="G146" s="30"/>
      <c r="H146" s="30"/>
      <c r="I146" s="30"/>
      <c r="J146" s="30"/>
      <c r="K146" s="30"/>
      <c r="L146" s="30"/>
      <c r="M146" s="30"/>
      <c r="N146" s="30"/>
      <c r="O146" s="30"/>
      <c r="P146" s="30"/>
      <c r="Q146" s="30"/>
      <c r="R146" s="30"/>
      <c r="S146" s="30"/>
      <c r="T146" s="30"/>
      <c r="U146" s="30"/>
      <c r="V146" s="30"/>
      <c r="W146" s="81"/>
      <c r="X146" s="95"/>
      <c r="Y146" s="81"/>
      <c r="Z146" s="30"/>
      <c r="AA146" s="30"/>
      <c r="AB146" s="30"/>
      <c r="AC146" s="30"/>
      <c r="AD146" s="30"/>
      <c r="AE146" s="30"/>
    </row>
    <row r="147" spans="1:31" x14ac:dyDescent="0.25">
      <c r="A147" s="30"/>
      <c r="B147" s="30"/>
      <c r="C147" s="30"/>
      <c r="D147" s="30"/>
      <c r="E147" s="30"/>
      <c r="F147" s="30"/>
      <c r="G147" s="30"/>
      <c r="H147" s="30"/>
      <c r="I147" s="30"/>
      <c r="J147" s="30"/>
      <c r="K147" s="30"/>
      <c r="L147" s="30"/>
      <c r="M147" s="30"/>
      <c r="N147" s="30"/>
      <c r="O147" s="30"/>
      <c r="P147" s="30"/>
      <c r="Q147" s="30"/>
      <c r="R147" s="30"/>
      <c r="S147" s="30"/>
      <c r="T147" s="30"/>
      <c r="U147" s="30"/>
      <c r="V147" s="30"/>
      <c r="W147" s="81"/>
      <c r="X147" s="95"/>
      <c r="Y147" s="81"/>
      <c r="Z147" s="30"/>
      <c r="AA147" s="30"/>
      <c r="AB147" s="30"/>
      <c r="AC147" s="30"/>
      <c r="AD147" s="30"/>
      <c r="AE147" s="30"/>
    </row>
    <row r="148" spans="1:31" x14ac:dyDescent="0.25">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row>
    <row r="149" spans="1:31" x14ac:dyDescent="0.25">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row>
    <row r="150" spans="1:31" x14ac:dyDescent="0.25">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row>
    <row r="151" spans="1:31" x14ac:dyDescent="0.25">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row>
    <row r="152" spans="1:31" x14ac:dyDescent="0.25">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row>
    <row r="153" spans="1:31" x14ac:dyDescent="0.25">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row>
    <row r="154" spans="1:31" x14ac:dyDescent="0.25">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row>
    <row r="155" spans="1:31" x14ac:dyDescent="0.25">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row>
    <row r="156" spans="1:31" x14ac:dyDescent="0.25">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row>
  </sheetData>
  <sheetProtection algorithmName="SHA-512" hashValue="tDZ9iqkJ5KkPJaZMVO0NWKsG51LB+acKMB+QmcJSOk0g6QdjBdYqwYC/w/ZYzj/nuWICmf3aF9MNlU/AbdAgnw==" saltValue="iV0jWFvrKe9dyeKN1DMrVg==" spinCount="100000" sheet="1" objects="1" scenarios="1"/>
  <customSheetViews>
    <customSheetView guid="{BDC8AE3F-6C52-4013-8B34-4743A4E33792}" hiddenColumns="1" state="hidden">
      <pageMargins left="0.7" right="0.7" top="0.75" bottom="0.75" header="0.3" footer="0.3"/>
      <pageSetup orientation="portrait" horizontalDpi="300" verticalDpi="300" r:id="rId1"/>
    </customSheetView>
    <customSheetView guid="{DFDD0A5F-1CD5-4B59-83C1-73FEE1AC7815}" hiddenColumns="1" state="hidden">
      <pageMargins left="0.7" right="0.7" top="0.75" bottom="0.75" header="0.3" footer="0.3"/>
      <pageSetup orientation="portrait" horizontalDpi="300" verticalDpi="300" r:id="rId2"/>
    </customSheetView>
  </customSheetViews>
  <mergeCells count="1">
    <mergeCell ref="C4:D4"/>
  </mergeCells>
  <pageMargins left="0.7" right="0.7" top="0.75" bottom="0.75" header="0.3" footer="0.3"/>
  <pageSetup orientation="portrait" horizontalDpi="300" verticalDpi="300" r:id="rId3"/>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
    <tabColor theme="1" tint="0.499984740745262"/>
  </sheetPr>
  <dimension ref="A1:AH132"/>
  <sheetViews>
    <sheetView workbookViewId="0"/>
  </sheetViews>
  <sheetFormatPr defaultColWidth="8.5703125" defaultRowHeight="15.75" x14ac:dyDescent="0.25"/>
  <cols>
    <col min="1" max="1" width="6.5703125" style="8" customWidth="1"/>
    <col min="2" max="2" width="37.42578125" style="8" customWidth="1"/>
    <col min="3" max="4" width="20.5703125" style="8" customWidth="1"/>
    <col min="5" max="5" width="16" style="8" customWidth="1"/>
    <col min="6" max="32" width="8.5703125" style="8"/>
    <col min="33" max="34" width="0" style="8" hidden="1" customWidth="1"/>
    <col min="35" max="16384" width="8.5703125" style="8"/>
  </cols>
  <sheetData>
    <row r="1" spans="1:34" s="16" customFormat="1" ht="22.5" customHeight="1" x14ac:dyDescent="0.25">
      <c r="A1" s="10" t="s">
        <v>159</v>
      </c>
      <c r="B1" s="10"/>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row>
    <row r="2" spans="1:34" x14ac:dyDescent="0.25">
      <c r="A2" s="39" t="s">
        <v>160</v>
      </c>
      <c r="D2" s="23"/>
      <c r="R2" s="30"/>
      <c r="S2" s="30"/>
      <c r="T2" s="30"/>
      <c r="U2" s="30"/>
      <c r="V2" s="30"/>
      <c r="W2" s="30"/>
      <c r="X2" s="30"/>
      <c r="Y2" s="30"/>
      <c r="Z2" s="30"/>
      <c r="AA2" s="30"/>
      <c r="AB2" s="30"/>
      <c r="AC2" s="30"/>
      <c r="AD2" s="30"/>
    </row>
    <row r="3" spans="1:34" x14ac:dyDescent="0.25">
      <c r="C3" s="1540"/>
      <c r="D3" s="1540"/>
      <c r="R3" s="30"/>
      <c r="S3" s="30"/>
      <c r="T3" s="30"/>
      <c r="U3" s="30"/>
      <c r="V3" s="30"/>
      <c r="W3" s="30"/>
      <c r="X3" s="30"/>
      <c r="Y3" s="30"/>
      <c r="Z3" s="30"/>
      <c r="AA3" s="30"/>
      <c r="AB3" s="30"/>
      <c r="AC3" s="30"/>
      <c r="AD3" s="30"/>
    </row>
    <row r="4" spans="1:34" x14ac:dyDescent="0.25">
      <c r="B4" s="31"/>
      <c r="C4" s="69"/>
      <c r="D4" s="69"/>
      <c r="E4" s="25">
        <f>C4</f>
        <v>0</v>
      </c>
      <c r="R4" s="30"/>
      <c r="S4" s="30"/>
      <c r="T4" s="30"/>
      <c r="U4" s="30"/>
      <c r="V4" s="30"/>
      <c r="W4" s="30"/>
      <c r="X4" s="30"/>
      <c r="Y4" s="30"/>
      <c r="Z4" s="30"/>
      <c r="AA4" s="30"/>
      <c r="AB4" s="30"/>
      <c r="AC4" s="30"/>
      <c r="AD4" s="30"/>
    </row>
    <row r="5" spans="1:34" x14ac:dyDescent="0.25">
      <c r="B5" s="31"/>
      <c r="C5" s="69"/>
      <c r="D5" s="69"/>
      <c r="E5" s="25">
        <f>C5</f>
        <v>0</v>
      </c>
      <c r="R5" s="30"/>
      <c r="S5" s="30"/>
      <c r="T5" s="30"/>
      <c r="U5" s="30"/>
      <c r="V5" s="30"/>
      <c r="W5" s="30"/>
      <c r="X5" s="30"/>
      <c r="Y5" s="30"/>
      <c r="Z5" s="30"/>
      <c r="AA5" s="30"/>
      <c r="AB5" s="30"/>
      <c r="AC5" s="30"/>
      <c r="AD5" s="30"/>
      <c r="AG5" s="34" t="s">
        <v>61</v>
      </c>
      <c r="AH5" s="34" t="e">
        <f t="array" ref="AH5:AH6">_xlfn.MODE.MULT(C4:C8)</f>
        <v>#N/A</v>
      </c>
    </row>
    <row r="6" spans="1:34" x14ac:dyDescent="0.25">
      <c r="B6" s="31"/>
      <c r="C6" s="69"/>
      <c r="D6" s="69"/>
      <c r="E6" s="25">
        <f>C6</f>
        <v>0</v>
      </c>
      <c r="R6" s="30"/>
      <c r="S6" s="30"/>
      <c r="T6" s="30"/>
      <c r="U6" s="30"/>
      <c r="V6" s="30"/>
      <c r="W6" s="30"/>
      <c r="X6" s="30"/>
      <c r="Y6" s="30"/>
      <c r="Z6" s="30"/>
      <c r="AA6" s="30"/>
      <c r="AB6" s="30"/>
      <c r="AC6" s="30"/>
      <c r="AD6" s="30"/>
      <c r="AG6" s="34" t="s">
        <v>62</v>
      </c>
      <c r="AH6" s="34" t="e">
        <v>#N/A</v>
      </c>
    </row>
    <row r="7" spans="1:34" x14ac:dyDescent="0.25">
      <c r="B7" s="31"/>
      <c r="C7" s="69"/>
      <c r="D7" s="69"/>
      <c r="E7" s="25">
        <f>C7</f>
        <v>0</v>
      </c>
      <c r="R7" s="30"/>
      <c r="S7" s="30"/>
      <c r="T7" s="30"/>
      <c r="U7" s="30"/>
      <c r="V7" s="30"/>
      <c r="W7" s="30"/>
      <c r="X7" s="30"/>
      <c r="Y7" s="30"/>
      <c r="Z7" s="30"/>
      <c r="AA7" s="30"/>
      <c r="AB7" s="30"/>
      <c r="AC7" s="30"/>
      <c r="AD7" s="30"/>
      <c r="AG7" s="34" t="s">
        <v>63</v>
      </c>
      <c r="AH7" s="34">
        <f>IFERROR(MIN(AH5:AH6),MIN(C4:C8))</f>
        <v>0</v>
      </c>
    </row>
    <row r="8" spans="1:34" x14ac:dyDescent="0.25">
      <c r="B8" s="31"/>
      <c r="C8" s="106"/>
      <c r="D8" s="69"/>
      <c r="E8" s="68">
        <f>C8</f>
        <v>0</v>
      </c>
      <c r="R8" s="30"/>
      <c r="S8" s="30"/>
      <c r="T8" s="30"/>
      <c r="U8" s="30"/>
      <c r="V8" s="30"/>
      <c r="W8" s="30"/>
      <c r="X8" s="30"/>
      <c r="Y8" s="30"/>
      <c r="Z8" s="30"/>
      <c r="AA8" s="30"/>
      <c r="AB8" s="30"/>
      <c r="AC8" s="30"/>
      <c r="AD8" s="30"/>
    </row>
    <row r="9" spans="1:34" x14ac:dyDescent="0.25">
      <c r="R9" s="30"/>
      <c r="S9" s="30"/>
      <c r="T9" s="30"/>
      <c r="U9" s="30"/>
      <c r="V9" s="30"/>
      <c r="W9" s="30"/>
      <c r="X9" s="30"/>
      <c r="Y9" s="30"/>
      <c r="Z9" s="30"/>
      <c r="AA9" s="30"/>
      <c r="AB9" s="30"/>
      <c r="AC9" s="30"/>
      <c r="AD9" s="30"/>
    </row>
    <row r="10" spans="1:34" x14ac:dyDescent="0.25">
      <c r="B10" s="23"/>
      <c r="C10" s="69"/>
      <c r="D10" s="69"/>
      <c r="R10" s="30"/>
      <c r="S10" s="30"/>
      <c r="T10" s="30"/>
      <c r="U10" s="30"/>
      <c r="V10" s="30"/>
      <c r="W10" s="30"/>
      <c r="X10" s="30"/>
      <c r="Y10" s="30"/>
      <c r="Z10" s="30"/>
      <c r="AA10" s="30"/>
      <c r="AB10" s="30"/>
      <c r="AC10" s="30"/>
      <c r="AD10" s="30"/>
    </row>
    <row r="11" spans="1:34" x14ac:dyDescent="0.25">
      <c r="R11" s="30"/>
      <c r="S11" s="30"/>
      <c r="T11" s="30"/>
      <c r="U11" s="30"/>
      <c r="V11" s="30"/>
      <c r="W11" s="30"/>
      <c r="X11" s="30"/>
      <c r="Y11" s="30"/>
      <c r="Z11" s="30"/>
      <c r="AA11" s="30"/>
      <c r="AB11" s="30"/>
      <c r="AC11" s="30"/>
      <c r="AD11" s="30"/>
    </row>
    <row r="12" spans="1:34" x14ac:dyDescent="0.25">
      <c r="R12" s="30"/>
      <c r="S12" s="30"/>
      <c r="T12" s="30"/>
      <c r="U12" s="30"/>
      <c r="V12" s="30"/>
      <c r="W12" s="30"/>
      <c r="X12" s="30"/>
      <c r="Y12" s="30"/>
      <c r="Z12" s="30"/>
      <c r="AA12" s="30"/>
      <c r="AB12" s="30"/>
      <c r="AC12" s="30"/>
      <c r="AD12" s="30"/>
    </row>
    <row r="13" spans="1:34" x14ac:dyDescent="0.25">
      <c r="H13" s="8" t="s">
        <v>28</v>
      </c>
      <c r="R13" s="30"/>
      <c r="S13" s="30"/>
      <c r="T13" s="30"/>
      <c r="U13" s="30"/>
      <c r="V13" s="30"/>
      <c r="W13" s="30"/>
      <c r="X13" s="30"/>
      <c r="Y13" s="30"/>
      <c r="Z13" s="30"/>
      <c r="AA13" s="30"/>
      <c r="AB13" s="30"/>
      <c r="AC13" s="30"/>
      <c r="AD13" s="30"/>
    </row>
    <row r="14" spans="1:34" x14ac:dyDescent="0.25">
      <c r="H14" s="8" t="s">
        <v>30</v>
      </c>
      <c r="R14" s="30"/>
      <c r="S14" s="30"/>
      <c r="T14" s="30"/>
      <c r="U14" s="30"/>
      <c r="V14" s="30"/>
      <c r="W14" s="30"/>
      <c r="X14" s="30"/>
      <c r="Y14" s="30"/>
      <c r="Z14" s="30"/>
      <c r="AA14" s="30"/>
      <c r="AB14" s="30"/>
      <c r="AC14" s="30"/>
      <c r="AD14" s="30"/>
    </row>
    <row r="15" spans="1:34" x14ac:dyDescent="0.25">
      <c r="H15" s="8" t="s">
        <v>35</v>
      </c>
      <c r="R15" s="30"/>
      <c r="S15" s="30"/>
      <c r="T15" s="30"/>
      <c r="U15" s="30"/>
      <c r="V15" s="30"/>
      <c r="W15" s="30"/>
      <c r="X15" s="30"/>
      <c r="Y15" s="30"/>
      <c r="Z15" s="30"/>
      <c r="AA15" s="30"/>
      <c r="AB15" s="30"/>
      <c r="AC15" s="30"/>
      <c r="AD15" s="30"/>
    </row>
    <row r="16" spans="1:34" x14ac:dyDescent="0.25">
      <c r="H16" s="8" t="s">
        <v>37</v>
      </c>
      <c r="R16" s="30"/>
      <c r="S16" s="30"/>
      <c r="T16" s="30"/>
      <c r="U16" s="30"/>
      <c r="V16" s="30"/>
      <c r="W16" s="30"/>
      <c r="X16" s="30"/>
      <c r="Y16" s="30"/>
      <c r="Z16" s="30"/>
      <c r="AA16" s="30"/>
      <c r="AB16" s="30"/>
      <c r="AC16" s="30"/>
      <c r="AD16" s="30"/>
    </row>
    <row r="17" spans="8:30" x14ac:dyDescent="0.25">
      <c r="H17" s="8" t="s">
        <v>39</v>
      </c>
      <c r="R17" s="30"/>
      <c r="S17" s="30"/>
      <c r="T17" s="30"/>
      <c r="U17" s="30"/>
      <c r="V17" s="30"/>
      <c r="W17" s="30"/>
      <c r="X17" s="30"/>
      <c r="Y17" s="30"/>
      <c r="Z17" s="30"/>
      <c r="AA17" s="30"/>
      <c r="AB17" s="30"/>
      <c r="AC17" s="30"/>
      <c r="AD17" s="30"/>
    </row>
    <row r="18" spans="8:30" x14ac:dyDescent="0.25">
      <c r="R18" s="30"/>
      <c r="S18" s="30"/>
      <c r="T18" s="30"/>
      <c r="U18" s="30"/>
      <c r="V18" s="30"/>
      <c r="W18" s="30"/>
      <c r="X18" s="30"/>
      <c r="Y18" s="30"/>
      <c r="Z18" s="30"/>
      <c r="AA18" s="30"/>
      <c r="AB18" s="30"/>
      <c r="AC18" s="30"/>
      <c r="AD18" s="30"/>
    </row>
    <row r="19" spans="8:30" x14ac:dyDescent="0.25">
      <c r="R19" s="30"/>
      <c r="S19" s="30"/>
      <c r="T19" s="30"/>
      <c r="U19" s="30"/>
      <c r="V19" s="30"/>
      <c r="W19" s="30"/>
      <c r="X19" s="30"/>
      <c r="Y19" s="30"/>
      <c r="Z19" s="30"/>
      <c r="AA19" s="30"/>
      <c r="AB19" s="30"/>
      <c r="AC19" s="30"/>
      <c r="AD19" s="30"/>
    </row>
    <row r="20" spans="8:30" x14ac:dyDescent="0.25">
      <c r="L20" s="26"/>
      <c r="R20" s="30"/>
      <c r="S20" s="30"/>
      <c r="T20" s="30"/>
      <c r="U20" s="30"/>
      <c r="V20" s="30"/>
      <c r="W20" s="30"/>
      <c r="X20" s="30"/>
      <c r="Y20" s="30"/>
      <c r="Z20" s="30"/>
      <c r="AA20" s="30"/>
      <c r="AB20" s="30"/>
      <c r="AC20" s="30"/>
      <c r="AD20" s="30"/>
    </row>
    <row r="21" spans="8:30" x14ac:dyDescent="0.25">
      <c r="R21" s="30"/>
      <c r="S21" s="30"/>
      <c r="T21" s="30"/>
      <c r="U21" s="30"/>
      <c r="V21" s="30"/>
      <c r="W21" s="30"/>
      <c r="X21" s="30"/>
      <c r="Y21" s="30"/>
      <c r="Z21" s="30"/>
      <c r="AA21" s="30"/>
      <c r="AB21" s="30"/>
      <c r="AC21" s="30"/>
      <c r="AD21" s="30"/>
    </row>
    <row r="22" spans="8:30" x14ac:dyDescent="0.25">
      <c r="R22" s="30"/>
      <c r="S22" s="30"/>
      <c r="T22" s="30"/>
      <c r="U22" s="30"/>
      <c r="V22" s="30"/>
      <c r="W22" s="30"/>
      <c r="X22" s="30"/>
      <c r="Y22" s="30"/>
      <c r="Z22" s="30"/>
      <c r="AA22" s="30"/>
      <c r="AB22" s="30"/>
      <c r="AC22" s="30"/>
      <c r="AD22" s="30"/>
    </row>
    <row r="23" spans="8:30" x14ac:dyDescent="0.25">
      <c r="R23" s="30"/>
      <c r="S23" s="30"/>
      <c r="T23" s="30"/>
      <c r="U23" s="30"/>
      <c r="V23" s="30"/>
      <c r="W23" s="30"/>
      <c r="X23" s="30"/>
      <c r="Y23" s="30"/>
      <c r="Z23" s="30"/>
      <c r="AA23" s="30"/>
      <c r="AB23" s="30"/>
      <c r="AC23" s="30"/>
      <c r="AD23" s="30"/>
    </row>
    <row r="24" spans="8:30" x14ac:dyDescent="0.25">
      <c r="R24" s="30"/>
      <c r="S24" s="30"/>
      <c r="T24" s="30"/>
      <c r="U24" s="30"/>
      <c r="V24" s="30"/>
      <c r="W24" s="30"/>
      <c r="X24" s="30"/>
      <c r="Y24" s="30"/>
      <c r="Z24" s="30"/>
      <c r="AA24" s="30"/>
      <c r="AB24" s="30"/>
      <c r="AC24" s="30"/>
      <c r="AD24" s="30"/>
    </row>
    <row r="25" spans="8:30" x14ac:dyDescent="0.25">
      <c r="R25" s="30"/>
      <c r="S25" s="30"/>
      <c r="T25" s="30"/>
      <c r="U25" s="30"/>
      <c r="V25" s="30"/>
      <c r="W25" s="30"/>
      <c r="X25" s="30"/>
      <c r="Y25" s="30"/>
      <c r="Z25" s="30"/>
      <c r="AA25" s="30"/>
      <c r="AB25" s="30"/>
      <c r="AC25" s="30"/>
      <c r="AD25" s="30"/>
    </row>
    <row r="26" spans="8:30" x14ac:dyDescent="0.25">
      <c r="R26" s="30"/>
      <c r="S26" s="30"/>
      <c r="T26" s="30"/>
      <c r="U26" s="30"/>
      <c r="V26" s="30"/>
      <c r="W26" s="30"/>
      <c r="X26" s="30"/>
      <c r="Y26" s="30"/>
      <c r="Z26" s="30"/>
      <c r="AA26" s="30"/>
      <c r="AB26" s="30"/>
      <c r="AC26" s="30"/>
      <c r="AD26" s="30"/>
    </row>
    <row r="27" spans="8:30" x14ac:dyDescent="0.25">
      <c r="R27" s="30"/>
      <c r="S27" s="30"/>
      <c r="T27" s="30"/>
      <c r="U27" s="30"/>
      <c r="V27" s="30"/>
      <c r="W27" s="30"/>
      <c r="X27" s="30"/>
      <c r="Y27" s="30"/>
      <c r="Z27" s="30"/>
      <c r="AA27" s="30"/>
      <c r="AB27" s="30"/>
      <c r="AC27" s="30"/>
      <c r="AD27" s="30"/>
    </row>
    <row r="28" spans="8:30" x14ac:dyDescent="0.25">
      <c r="R28" s="30"/>
      <c r="S28" s="30"/>
      <c r="T28" s="30"/>
      <c r="U28" s="30"/>
      <c r="V28" s="30"/>
      <c r="W28" s="30"/>
      <c r="X28" s="30"/>
      <c r="Y28" s="30"/>
      <c r="Z28" s="30"/>
      <c r="AA28" s="30"/>
      <c r="AB28" s="30"/>
      <c r="AC28" s="30"/>
      <c r="AD28" s="30"/>
    </row>
    <row r="29" spans="8:30" x14ac:dyDescent="0.25">
      <c r="R29" s="30"/>
      <c r="S29" s="30"/>
      <c r="T29" s="30"/>
      <c r="U29" s="30"/>
      <c r="V29" s="30"/>
      <c r="W29" s="30"/>
      <c r="X29" s="30"/>
      <c r="Y29" s="30"/>
      <c r="Z29" s="30"/>
      <c r="AA29" s="30"/>
      <c r="AB29" s="30"/>
      <c r="AC29" s="30"/>
      <c r="AD29" s="30"/>
    </row>
    <row r="30" spans="8:30" x14ac:dyDescent="0.25">
      <c r="R30" s="30"/>
      <c r="S30" s="30"/>
      <c r="T30" s="30"/>
      <c r="U30" s="30"/>
      <c r="V30" s="30"/>
      <c r="W30" s="30"/>
      <c r="X30" s="30"/>
      <c r="Y30" s="30"/>
      <c r="Z30" s="30"/>
      <c r="AA30" s="30"/>
      <c r="AB30" s="30"/>
      <c r="AC30" s="30"/>
      <c r="AD30" s="30"/>
    </row>
    <row r="31" spans="8:30" x14ac:dyDescent="0.25">
      <c r="R31" s="30"/>
      <c r="S31" s="30"/>
      <c r="T31" s="30"/>
      <c r="U31" s="30"/>
      <c r="V31" s="30"/>
      <c r="W31" s="30"/>
      <c r="X31" s="30"/>
      <c r="Y31" s="30"/>
      <c r="Z31" s="30"/>
      <c r="AA31" s="30"/>
      <c r="AB31" s="30"/>
      <c r="AC31" s="30"/>
      <c r="AD31" s="30"/>
    </row>
    <row r="32" spans="8:30" x14ac:dyDescent="0.25">
      <c r="R32" s="30"/>
      <c r="S32" s="30"/>
      <c r="T32" s="30"/>
      <c r="U32" s="30"/>
      <c r="V32" s="30"/>
      <c r="W32" s="30"/>
      <c r="X32" s="30"/>
      <c r="Y32" s="30"/>
      <c r="Z32" s="30"/>
      <c r="AA32" s="30"/>
      <c r="AB32" s="30"/>
      <c r="AC32" s="30"/>
      <c r="AD32" s="30"/>
    </row>
    <row r="33" spans="1:30" x14ac:dyDescent="0.25">
      <c r="R33" s="30"/>
      <c r="S33" s="30"/>
      <c r="T33" s="30"/>
      <c r="U33" s="30"/>
      <c r="V33" s="30"/>
      <c r="W33" s="30"/>
      <c r="X33" s="30"/>
      <c r="Y33" s="30"/>
      <c r="Z33" s="30"/>
      <c r="AA33" s="30"/>
      <c r="AB33" s="30"/>
      <c r="AC33" s="30"/>
      <c r="AD33" s="30"/>
    </row>
    <row r="34" spans="1:30" x14ac:dyDescent="0.25">
      <c r="R34" s="30"/>
      <c r="S34" s="30"/>
      <c r="T34" s="30"/>
      <c r="U34" s="30"/>
      <c r="V34" s="30"/>
      <c r="W34" s="30"/>
      <c r="X34" s="30"/>
      <c r="Y34" s="30"/>
      <c r="Z34" s="30"/>
      <c r="AA34" s="30"/>
      <c r="AB34" s="30"/>
      <c r="AC34" s="30"/>
      <c r="AD34" s="30"/>
    </row>
    <row r="35" spans="1:30" x14ac:dyDescent="0.25">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row>
    <row r="36" spans="1:30" x14ac:dyDescent="0.25">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row>
    <row r="37" spans="1:30" x14ac:dyDescent="0.25">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row>
    <row r="38" spans="1:30" x14ac:dyDescent="0.25">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row>
    <row r="39" spans="1:30" x14ac:dyDescent="0.25">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row>
    <row r="40" spans="1:30" x14ac:dyDescent="0.25">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row>
    <row r="41" spans="1:30" x14ac:dyDescent="0.25">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row>
    <row r="42" spans="1:30" x14ac:dyDescent="0.25">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row>
    <row r="43" spans="1:30" x14ac:dyDescent="0.25">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row>
    <row r="44" spans="1:30" x14ac:dyDescent="0.25">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row>
    <row r="45" spans="1:30" x14ac:dyDescent="0.25">
      <c r="A45" s="30"/>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row>
    <row r="46" spans="1:30" x14ac:dyDescent="0.25">
      <c r="A46" s="30"/>
      <c r="B46" s="30"/>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row>
    <row r="47" spans="1:30" x14ac:dyDescent="0.25">
      <c r="A47" s="30"/>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row>
    <row r="48" spans="1:30" x14ac:dyDescent="0.25">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row>
    <row r="49" spans="1:30" x14ac:dyDescent="0.25">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row>
    <row r="50" spans="1:30" x14ac:dyDescent="0.25">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row>
    <row r="51" spans="1:30" x14ac:dyDescent="0.25">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row>
    <row r="52" spans="1:30" x14ac:dyDescent="0.25">
      <c r="A52" s="30"/>
      <c r="B52" s="30"/>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row>
    <row r="53" spans="1:30" x14ac:dyDescent="0.25">
      <c r="A53" s="30"/>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row>
    <row r="54" spans="1:30" x14ac:dyDescent="0.25">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row>
    <row r="55" spans="1:30" x14ac:dyDescent="0.25">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row>
    <row r="56" spans="1:30" x14ac:dyDescent="0.25">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row>
    <row r="57" spans="1:30" x14ac:dyDescent="0.25">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row>
    <row r="58" spans="1:30" x14ac:dyDescent="0.25">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row>
    <row r="59" spans="1:30" x14ac:dyDescent="0.25">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row>
    <row r="60" spans="1:30" x14ac:dyDescent="0.25">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row>
    <row r="61" spans="1:30" x14ac:dyDescent="0.25">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row>
    <row r="62" spans="1:30" x14ac:dyDescent="0.25">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row>
    <row r="63" spans="1:30" x14ac:dyDescent="0.25">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row>
    <row r="64" spans="1:30" x14ac:dyDescent="0.25">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row>
    <row r="65" spans="1:30" x14ac:dyDescent="0.25">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row>
    <row r="66" spans="1:30" x14ac:dyDescent="0.25">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row>
    <row r="67" spans="1:30" x14ac:dyDescent="0.25">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row>
    <row r="68" spans="1:30" x14ac:dyDescent="0.25">
      <c r="A68" s="30"/>
      <c r="B68" s="30"/>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row>
    <row r="69" spans="1:30" x14ac:dyDescent="0.25">
      <c r="A69" s="30"/>
      <c r="B69" s="30"/>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row>
    <row r="70" spans="1:30" x14ac:dyDescent="0.25">
      <c r="A70" s="30"/>
      <c r="B70" s="30"/>
      <c r="C70" s="30"/>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row>
    <row r="71" spans="1:30" x14ac:dyDescent="0.25">
      <c r="A71" s="30"/>
      <c r="B71" s="30"/>
      <c r="C71" s="30"/>
      <c r="D71" s="30"/>
      <c r="E71" s="30"/>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row>
    <row r="72" spans="1:30" x14ac:dyDescent="0.25">
      <c r="A72" s="30"/>
      <c r="B72" s="30"/>
      <c r="C72" s="30"/>
      <c r="D72" s="30"/>
      <c r="E72" s="30"/>
      <c r="F72" s="30"/>
      <c r="G72" s="30"/>
      <c r="H72" s="30"/>
      <c r="I72" s="30"/>
      <c r="J72" s="30"/>
      <c r="K72" s="30"/>
      <c r="L72" s="30"/>
      <c r="M72" s="30"/>
      <c r="N72" s="30"/>
      <c r="O72" s="30"/>
      <c r="P72" s="30"/>
      <c r="Q72" s="30"/>
      <c r="R72" s="30"/>
      <c r="S72" s="30"/>
      <c r="T72" s="30"/>
      <c r="U72" s="30"/>
      <c r="V72" s="30"/>
      <c r="W72" s="30"/>
      <c r="X72" s="30"/>
      <c r="Y72" s="30"/>
      <c r="Z72" s="30"/>
      <c r="AA72" s="30"/>
      <c r="AB72" s="30"/>
      <c r="AC72" s="30"/>
      <c r="AD72" s="30"/>
    </row>
    <row r="73" spans="1:30" x14ac:dyDescent="0.25">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row>
    <row r="74" spans="1:30" x14ac:dyDescent="0.25">
      <c r="A74" s="30"/>
      <c r="B74" s="30"/>
      <c r="C74" s="30"/>
      <c r="D74" s="30"/>
      <c r="E74" s="30"/>
      <c r="F74" s="30"/>
      <c r="G74" s="30"/>
      <c r="H74" s="30"/>
      <c r="I74" s="30"/>
      <c r="J74" s="30"/>
      <c r="K74" s="30"/>
      <c r="L74" s="30"/>
      <c r="M74" s="30"/>
      <c r="N74" s="30"/>
      <c r="O74" s="30"/>
      <c r="P74" s="30"/>
      <c r="Q74" s="30"/>
      <c r="R74" s="30"/>
      <c r="S74" s="30"/>
      <c r="T74" s="30"/>
      <c r="U74" s="30"/>
      <c r="V74" s="30"/>
      <c r="W74" s="30"/>
      <c r="X74" s="30"/>
      <c r="Y74" s="30"/>
      <c r="Z74" s="30"/>
      <c r="AA74" s="30"/>
      <c r="AB74" s="30"/>
      <c r="AC74" s="30"/>
      <c r="AD74" s="30"/>
    </row>
    <row r="75" spans="1:30" x14ac:dyDescent="0.25">
      <c r="A75" s="30"/>
      <c r="B75" s="30"/>
      <c r="C75" s="30"/>
      <c r="D75" s="30"/>
      <c r="E75" s="30"/>
      <c r="F75" s="30"/>
      <c r="G75" s="30"/>
      <c r="H75" s="30"/>
      <c r="I75" s="30"/>
      <c r="J75" s="30"/>
      <c r="K75" s="30"/>
      <c r="L75" s="30"/>
      <c r="M75" s="30"/>
      <c r="N75" s="30"/>
      <c r="O75" s="30"/>
      <c r="P75" s="30"/>
      <c r="Q75" s="30"/>
      <c r="R75" s="30"/>
      <c r="S75" s="30"/>
      <c r="T75" s="30"/>
      <c r="U75" s="30"/>
      <c r="V75" s="30"/>
      <c r="W75" s="30"/>
      <c r="X75" s="30"/>
      <c r="Y75" s="30"/>
      <c r="Z75" s="30"/>
      <c r="AA75" s="30"/>
      <c r="AB75" s="30"/>
      <c r="AC75" s="30"/>
      <c r="AD75" s="30"/>
    </row>
    <row r="76" spans="1:30" x14ac:dyDescent="0.25">
      <c r="A76" s="30"/>
      <c r="B76" s="30"/>
      <c r="C76" s="30"/>
      <c r="D76" s="30"/>
      <c r="E76" s="30"/>
      <c r="F76" s="30"/>
      <c r="G76" s="30"/>
      <c r="H76" s="30"/>
      <c r="I76" s="30"/>
      <c r="J76" s="30"/>
      <c r="K76" s="30"/>
      <c r="L76" s="30"/>
      <c r="M76" s="30"/>
      <c r="N76" s="30"/>
      <c r="O76" s="30"/>
      <c r="P76" s="30"/>
      <c r="Q76" s="30"/>
      <c r="R76" s="30"/>
      <c r="S76" s="30"/>
      <c r="T76" s="30"/>
      <c r="U76" s="30"/>
      <c r="V76" s="30"/>
      <c r="W76" s="30"/>
      <c r="X76" s="30"/>
      <c r="Y76" s="30"/>
      <c r="Z76" s="30"/>
      <c r="AA76" s="30"/>
      <c r="AB76" s="30"/>
      <c r="AC76" s="30"/>
      <c r="AD76" s="30"/>
    </row>
    <row r="77" spans="1:30" x14ac:dyDescent="0.25">
      <c r="A77" s="30"/>
      <c r="B77" s="30"/>
      <c r="C77" s="30"/>
      <c r="D77" s="30"/>
      <c r="E77" s="30"/>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row>
    <row r="78" spans="1:30" x14ac:dyDescent="0.25">
      <c r="A78" s="30"/>
      <c r="B78" s="30"/>
      <c r="C78" s="30"/>
      <c r="D78" s="30"/>
      <c r="E78" s="30"/>
      <c r="F78" s="30"/>
      <c r="G78" s="30"/>
      <c r="H78" s="30"/>
      <c r="I78" s="30"/>
      <c r="J78" s="30"/>
      <c r="K78" s="30"/>
      <c r="L78" s="30"/>
      <c r="M78" s="30"/>
      <c r="N78" s="30"/>
      <c r="O78" s="30"/>
      <c r="P78" s="30"/>
      <c r="Q78" s="30"/>
      <c r="R78" s="30"/>
      <c r="S78" s="30"/>
      <c r="T78" s="30"/>
      <c r="U78" s="30"/>
      <c r="V78" s="30"/>
      <c r="W78" s="30"/>
      <c r="X78" s="30"/>
      <c r="Y78" s="30"/>
      <c r="Z78" s="30"/>
      <c r="AA78" s="30"/>
      <c r="AB78" s="30"/>
      <c r="AC78" s="30"/>
      <c r="AD78" s="30"/>
    </row>
    <row r="79" spans="1:30" x14ac:dyDescent="0.25">
      <c r="A79" s="30"/>
      <c r="B79" s="30"/>
      <c r="C79" s="30"/>
      <c r="D79" s="30"/>
      <c r="E79" s="30"/>
      <c r="F79" s="30"/>
      <c r="G79" s="30"/>
      <c r="H79" s="30"/>
      <c r="I79" s="30"/>
      <c r="J79" s="30"/>
      <c r="K79" s="30"/>
      <c r="L79" s="30"/>
      <c r="M79" s="30"/>
      <c r="N79" s="30"/>
      <c r="O79" s="30"/>
      <c r="P79" s="30"/>
      <c r="Q79" s="30"/>
      <c r="R79" s="30"/>
      <c r="S79" s="30"/>
      <c r="T79" s="30"/>
      <c r="U79" s="30"/>
      <c r="V79" s="30"/>
      <c r="W79" s="30"/>
      <c r="X79" s="30"/>
      <c r="Y79" s="30"/>
      <c r="Z79" s="30"/>
      <c r="AA79" s="30"/>
      <c r="AB79" s="30"/>
      <c r="AC79" s="30"/>
      <c r="AD79" s="30"/>
    </row>
    <row r="80" spans="1:30" x14ac:dyDescent="0.25">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row>
    <row r="81" spans="1:30" x14ac:dyDescent="0.25">
      <c r="A81" s="30"/>
      <c r="B81" s="30"/>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row>
    <row r="82" spans="1:30" x14ac:dyDescent="0.25">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row>
    <row r="83" spans="1:30" x14ac:dyDescent="0.25">
      <c r="A83" s="30"/>
      <c r="B83" s="30"/>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row>
    <row r="84" spans="1:30" x14ac:dyDescent="0.25">
      <c r="A84" s="30"/>
      <c r="B84" s="30"/>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row>
    <row r="85" spans="1:30" x14ac:dyDescent="0.25">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row>
    <row r="86" spans="1:30" x14ac:dyDescent="0.25">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row>
    <row r="87" spans="1:30" x14ac:dyDescent="0.25">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row>
    <row r="88" spans="1:30" x14ac:dyDescent="0.25">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row>
    <row r="89" spans="1:30" x14ac:dyDescent="0.25">
      <c r="A89" s="30"/>
      <c r="B89" s="30"/>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row>
    <row r="90" spans="1:30" x14ac:dyDescent="0.25">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row>
    <row r="91" spans="1:30" x14ac:dyDescent="0.25">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row>
    <row r="92" spans="1:30" x14ac:dyDescent="0.25">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row>
    <row r="93" spans="1:30" x14ac:dyDescent="0.25">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row>
    <row r="94" spans="1:30" x14ac:dyDescent="0.25">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row>
    <row r="95" spans="1:30" x14ac:dyDescent="0.25">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row>
    <row r="96" spans="1:30" x14ac:dyDescent="0.25">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row>
    <row r="97" spans="1:30" x14ac:dyDescent="0.25">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row>
    <row r="98" spans="1:30" x14ac:dyDescent="0.25">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row>
    <row r="99" spans="1:30" x14ac:dyDescent="0.25">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row>
    <row r="100" spans="1:30" x14ac:dyDescent="0.25">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row>
    <row r="101" spans="1:30" x14ac:dyDescent="0.25">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row>
    <row r="102" spans="1:30" x14ac:dyDescent="0.25">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row>
    <row r="103" spans="1:30" x14ac:dyDescent="0.25">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row>
    <row r="104" spans="1:30" x14ac:dyDescent="0.25">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row>
    <row r="105" spans="1:30" x14ac:dyDescent="0.25">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row>
    <row r="106" spans="1:30" x14ac:dyDescent="0.25">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row>
    <row r="107" spans="1:30" x14ac:dyDescent="0.25">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row>
    <row r="108" spans="1:30" x14ac:dyDescent="0.25">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row>
    <row r="109" spans="1:30" x14ac:dyDescent="0.25">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row>
    <row r="110" spans="1:30" x14ac:dyDescent="0.25">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row>
    <row r="111" spans="1:30" x14ac:dyDescent="0.25">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row>
    <row r="112" spans="1:30" x14ac:dyDescent="0.25">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row>
    <row r="113" spans="1:30" x14ac:dyDescent="0.25">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row>
    <row r="114" spans="1:30" x14ac:dyDescent="0.25">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row>
    <row r="115" spans="1:30" x14ac:dyDescent="0.25">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row>
    <row r="116" spans="1:30" x14ac:dyDescent="0.25">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row>
    <row r="117" spans="1:30" x14ac:dyDescent="0.25">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row>
    <row r="118" spans="1:30" x14ac:dyDescent="0.25">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row>
    <row r="119" spans="1:30" x14ac:dyDescent="0.25">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row>
    <row r="120" spans="1:30" x14ac:dyDescent="0.25">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row>
    <row r="121" spans="1:30" x14ac:dyDescent="0.25">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row>
    <row r="122" spans="1:30" x14ac:dyDescent="0.25">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row>
    <row r="123" spans="1:30" x14ac:dyDescent="0.25">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row>
    <row r="124" spans="1:30" x14ac:dyDescent="0.25">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row>
    <row r="125" spans="1:30" x14ac:dyDescent="0.25">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row>
    <row r="126" spans="1:30" x14ac:dyDescent="0.25">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row>
    <row r="127" spans="1:30" x14ac:dyDescent="0.25">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row>
    <row r="128" spans="1:30" x14ac:dyDescent="0.25">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row>
    <row r="129" spans="1:30" x14ac:dyDescent="0.25">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row>
    <row r="130" spans="1:30" x14ac:dyDescent="0.25">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row>
    <row r="131" spans="1:30" x14ac:dyDescent="0.25">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row>
    <row r="132" spans="1:30" x14ac:dyDescent="0.25">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row>
  </sheetData>
  <sheetProtection algorithmName="SHA-512" hashValue="XpbrAI+tVK/2hkvCMy/EPDDb3mZxr8RmBuuqHHmjRuWa/duEoKhiloai5GxK4OSIbnliuIROg2BUxDSLguCnsA==" saltValue="4F4y4mN0EWI8R+t6ZIuW3Q==" spinCount="100000" sheet="1" objects="1" scenarios="1"/>
  <customSheetViews>
    <customSheetView guid="{BDC8AE3F-6C52-4013-8B34-4743A4E33792}" hiddenColumns="1" state="hidden">
      <pageMargins left="0.7" right="0.7" top="0.75" bottom="0.75" header="0.3" footer="0.3"/>
      <pageSetup orientation="portrait" r:id="rId1"/>
    </customSheetView>
    <customSheetView guid="{DFDD0A5F-1CD5-4B59-83C1-73FEE1AC7815}" hiddenColumns="1" state="hidden">
      <pageMargins left="0.7" right="0.7" top="0.75" bottom="0.75" header="0.3" footer="0.3"/>
      <pageSetup orientation="portrait" r:id="rId2"/>
    </customSheetView>
  </customSheetViews>
  <mergeCells count="1">
    <mergeCell ref="C3:D3"/>
  </mergeCells>
  <pageMargins left="0.7" right="0.7" top="0.75" bottom="0.75" header="0.3" footer="0.3"/>
  <pageSetup orientation="portrait" r:id="rId3"/>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
    <tabColor theme="1" tint="0.499984740745262"/>
  </sheetPr>
  <dimension ref="A1:AH128"/>
  <sheetViews>
    <sheetView workbookViewId="0"/>
  </sheetViews>
  <sheetFormatPr defaultColWidth="8.5703125" defaultRowHeight="15.75" x14ac:dyDescent="0.25"/>
  <cols>
    <col min="1" max="1" width="6.5703125" style="8" customWidth="1"/>
    <col min="2" max="2" width="37.42578125" style="8" customWidth="1"/>
    <col min="3" max="4" width="20.5703125" style="8" customWidth="1"/>
    <col min="5" max="5" width="18.42578125" style="8" customWidth="1"/>
    <col min="6" max="32" width="8.5703125" style="8"/>
    <col min="33" max="34" width="0" style="8" hidden="1" customWidth="1"/>
    <col min="35" max="16384" width="8.5703125" style="8"/>
  </cols>
  <sheetData>
    <row r="1" spans="1:34" s="16" customFormat="1" ht="22.5" customHeight="1" x14ac:dyDescent="0.25">
      <c r="A1" s="10" t="s">
        <v>167</v>
      </c>
      <c r="B1" s="10"/>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row>
    <row r="2" spans="1:34" x14ac:dyDescent="0.25">
      <c r="A2" s="39" t="s">
        <v>168</v>
      </c>
      <c r="D2" s="23"/>
      <c r="R2" s="30"/>
      <c r="S2" s="30"/>
      <c r="T2" s="30"/>
      <c r="U2" s="30"/>
      <c r="V2" s="30"/>
      <c r="W2" s="30"/>
      <c r="X2" s="30"/>
      <c r="Y2" s="30"/>
      <c r="Z2" s="30"/>
      <c r="AA2" s="30"/>
      <c r="AB2" s="30"/>
      <c r="AC2" s="30"/>
      <c r="AD2" s="30"/>
    </row>
    <row r="3" spans="1:34" x14ac:dyDescent="0.25">
      <c r="A3" s="39"/>
      <c r="D3" s="23"/>
      <c r="R3" s="30"/>
      <c r="S3" s="30"/>
      <c r="T3" s="30"/>
      <c r="U3" s="30"/>
      <c r="V3" s="30"/>
      <c r="W3" s="30"/>
      <c r="X3" s="30"/>
      <c r="Y3" s="30"/>
      <c r="Z3" s="30"/>
      <c r="AA3" s="30"/>
      <c r="AB3" s="30"/>
      <c r="AC3" s="30"/>
      <c r="AD3" s="30"/>
    </row>
    <row r="4" spans="1:34" x14ac:dyDescent="0.25">
      <c r="C4" s="1538" t="s">
        <v>169</v>
      </c>
      <c r="D4" s="1539"/>
      <c r="R4" s="30"/>
      <c r="S4" s="30"/>
      <c r="T4" s="30"/>
      <c r="U4" s="30"/>
      <c r="V4" s="30"/>
      <c r="W4" s="30"/>
      <c r="X4" s="30"/>
      <c r="Y4" s="30"/>
      <c r="Z4" s="30"/>
      <c r="AA4" s="30"/>
      <c r="AB4" s="30"/>
      <c r="AC4" s="30"/>
      <c r="AD4" s="30"/>
    </row>
    <row r="5" spans="1:34" x14ac:dyDescent="0.25">
      <c r="B5" s="59" t="s">
        <v>28</v>
      </c>
      <c r="C5" s="60">
        <f>I33</f>
        <v>1</v>
      </c>
      <c r="D5" s="61" t="str">
        <f>IF(C5="TBD","TBD",IF(C5=1,Service!$C$4,IF(C5=2,Service!$D$4,IF(C5=3,Service!$E$4,IF(C5=4,Service!$F$4,IF(C5=5,Service!$G$4,"TBD"))))))</f>
        <v>Elementary</v>
      </c>
      <c r="E5" s="25">
        <f>C5</f>
        <v>1</v>
      </c>
      <c r="R5" s="30"/>
      <c r="S5" s="30"/>
      <c r="T5" s="30"/>
      <c r="U5" s="30"/>
      <c r="V5" s="30"/>
      <c r="W5" s="30"/>
      <c r="X5" s="30"/>
      <c r="Y5" s="30"/>
      <c r="Z5" s="30"/>
      <c r="AA5" s="30"/>
      <c r="AB5" s="30"/>
      <c r="AC5" s="30"/>
      <c r="AD5" s="30"/>
    </row>
    <row r="6" spans="1:34" x14ac:dyDescent="0.25">
      <c r="B6" s="62" t="s">
        <v>30</v>
      </c>
      <c r="C6" s="63">
        <f>I31</f>
        <v>1</v>
      </c>
      <c r="D6" s="64" t="str">
        <f>IF(C6="TBD","TBD",IF(C6=1,Service!$C$4,IF(C6=2,Service!$D$4,IF(C6=3,Service!$E$4,IF(C6=4,Service!$F$4,IF(C6=5,Service!$G$4,"TBD"))))))</f>
        <v>Elementary</v>
      </c>
      <c r="E6" s="25">
        <f>C6</f>
        <v>1</v>
      </c>
      <c r="R6" s="30"/>
      <c r="S6" s="30"/>
      <c r="T6" s="30"/>
      <c r="U6" s="30"/>
      <c r="V6" s="30"/>
      <c r="W6" s="30"/>
      <c r="X6" s="30"/>
      <c r="Y6" s="30"/>
      <c r="Z6" s="30"/>
      <c r="AA6" s="30"/>
      <c r="AB6" s="30"/>
      <c r="AC6" s="30"/>
      <c r="AD6" s="30"/>
      <c r="AG6" s="34" t="s">
        <v>61</v>
      </c>
      <c r="AH6" s="34">
        <f t="array" ref="AH6:AH7">_xlfn.MODE.MULT(C5:C9)</f>
        <v>1</v>
      </c>
    </row>
    <row r="7" spans="1:34" x14ac:dyDescent="0.25">
      <c r="B7" s="62" t="s">
        <v>35</v>
      </c>
      <c r="C7" s="63">
        <f>I29</f>
        <v>1</v>
      </c>
      <c r="D7" s="64" t="str">
        <f>IF(C7="TBD","TBD",IF(C7=1,Service!$C$4,IF(C7=2,Service!$D$4,IF(C7=3,Service!$E$4,IF(C7=4,Service!$F$4,IF(C7=5,Service!$G$4,"TBD"))))))</f>
        <v>Elementary</v>
      </c>
      <c r="E7" s="25">
        <f>C7</f>
        <v>1</v>
      </c>
      <c r="R7" s="30"/>
      <c r="S7" s="30"/>
      <c r="T7" s="30"/>
      <c r="U7" s="30"/>
      <c r="V7" s="30"/>
      <c r="W7" s="30"/>
      <c r="X7" s="30"/>
      <c r="Y7" s="30"/>
      <c r="Z7" s="30"/>
      <c r="AA7" s="30"/>
      <c r="AB7" s="30"/>
      <c r="AC7" s="30"/>
      <c r="AD7" s="30"/>
      <c r="AG7" s="34" t="s">
        <v>62</v>
      </c>
      <c r="AH7" s="34">
        <v>1</v>
      </c>
    </row>
    <row r="8" spans="1:34" x14ac:dyDescent="0.25">
      <c r="B8" s="62" t="s">
        <v>37</v>
      </c>
      <c r="C8" s="63">
        <f>I27</f>
        <v>1</v>
      </c>
      <c r="D8" s="64" t="str">
        <f>IF(C8="TBD","TBD",IF(C8=1,Service!$C$4,IF(C8=2,Service!$D$4,IF(C8=3,Service!$E$4,IF(C8=4,Service!$F$4,IF(C8=5,Service!$G$4,"TBD"))))))</f>
        <v>Elementary</v>
      </c>
      <c r="E8" s="25">
        <f>C8</f>
        <v>1</v>
      </c>
      <c r="R8" s="30"/>
      <c r="S8" s="30"/>
      <c r="T8" s="30"/>
      <c r="U8" s="30"/>
      <c r="V8" s="30"/>
      <c r="W8" s="30"/>
      <c r="X8" s="30"/>
      <c r="Y8" s="30"/>
      <c r="Z8" s="30"/>
      <c r="AA8" s="30"/>
      <c r="AB8" s="30"/>
      <c r="AC8" s="30"/>
      <c r="AD8" s="30"/>
      <c r="AG8" s="34" t="s">
        <v>63</v>
      </c>
      <c r="AH8" s="34">
        <f>IFERROR(MIN(AH6:AH7),MIN(C5:C9))</f>
        <v>1</v>
      </c>
    </row>
    <row r="9" spans="1:34" x14ac:dyDescent="0.25">
      <c r="B9" s="65" t="s">
        <v>39</v>
      </c>
      <c r="C9" s="66">
        <f>AVERAGE(I24:I25)</f>
        <v>1</v>
      </c>
      <c r="D9" s="67" t="str">
        <f>IF(C9="TBD","TBD",_xlfn.IFS(C9=1,Service!$C$4,C9=2,Service!$D$4,C9=3,Service!$E$4,C9=4,Service!$F$4,C9=5,Service!$G$4,C9=6,UoF))</f>
        <v>Elementary</v>
      </c>
      <c r="E9" s="68">
        <f>C9</f>
        <v>1</v>
      </c>
      <c r="R9" s="30"/>
      <c r="S9" s="30"/>
      <c r="T9" s="30"/>
      <c r="U9" s="30"/>
      <c r="V9" s="30"/>
      <c r="W9" s="30"/>
      <c r="X9" s="30"/>
      <c r="Y9" s="30"/>
      <c r="Z9" s="30"/>
      <c r="AA9" s="30"/>
      <c r="AB9" s="30"/>
      <c r="AC9" s="30"/>
      <c r="AD9" s="30"/>
    </row>
    <row r="10" spans="1:34" x14ac:dyDescent="0.25">
      <c r="R10" s="30"/>
      <c r="S10" s="30"/>
      <c r="T10" s="30"/>
      <c r="U10" s="30"/>
      <c r="V10" s="30"/>
      <c r="W10" s="30"/>
      <c r="X10" s="30"/>
      <c r="Y10" s="30"/>
      <c r="Z10" s="30"/>
      <c r="AA10" s="30"/>
      <c r="AB10" s="30"/>
      <c r="AC10" s="30"/>
      <c r="AD10" s="30"/>
    </row>
    <row r="11" spans="1:34" x14ac:dyDescent="0.25">
      <c r="B11" s="23"/>
      <c r="C11" s="69"/>
      <c r="D11" s="69"/>
      <c r="F11" s="8" t="s">
        <v>140</v>
      </c>
      <c r="R11" s="30"/>
      <c r="S11" s="30"/>
      <c r="T11" s="30"/>
      <c r="U11" s="30"/>
      <c r="V11" s="30"/>
      <c r="W11" s="30"/>
      <c r="X11" s="30"/>
      <c r="Y11" s="30"/>
      <c r="Z11" s="30"/>
      <c r="AA11" s="30"/>
      <c r="AB11" s="30"/>
      <c r="AC11" s="30"/>
      <c r="AD11" s="30"/>
    </row>
    <row r="12" spans="1:34" x14ac:dyDescent="0.25">
      <c r="F12" s="8" t="s">
        <v>139</v>
      </c>
      <c r="R12" s="30"/>
      <c r="S12" s="30"/>
      <c r="T12" s="30"/>
      <c r="U12" s="30"/>
      <c r="V12" s="30"/>
      <c r="W12" s="30"/>
      <c r="X12" s="30"/>
      <c r="Y12" s="30"/>
      <c r="Z12" s="30"/>
      <c r="AA12" s="30"/>
      <c r="AB12" s="30"/>
      <c r="AC12" s="30"/>
      <c r="AD12" s="30"/>
    </row>
    <row r="13" spans="1:34" x14ac:dyDescent="0.25">
      <c r="R13" s="30"/>
      <c r="S13" s="30"/>
      <c r="T13" s="30"/>
      <c r="U13" s="30"/>
      <c r="V13" s="30"/>
      <c r="W13" s="30"/>
      <c r="X13" s="30"/>
      <c r="Y13" s="30"/>
      <c r="Z13" s="30"/>
      <c r="AA13" s="30"/>
      <c r="AB13" s="30"/>
      <c r="AC13" s="30"/>
      <c r="AD13" s="30"/>
    </row>
    <row r="14" spans="1:34" x14ac:dyDescent="0.25">
      <c r="R14" s="30"/>
      <c r="S14" s="30"/>
      <c r="T14" s="30"/>
      <c r="U14" s="30"/>
      <c r="V14" s="30"/>
      <c r="W14" s="30"/>
      <c r="X14" s="30"/>
      <c r="Y14" s="30"/>
      <c r="Z14" s="30"/>
      <c r="AA14" s="30"/>
      <c r="AB14" s="30"/>
      <c r="AC14" s="30"/>
      <c r="AD14" s="30"/>
    </row>
    <row r="15" spans="1:34" x14ac:dyDescent="0.25">
      <c r="R15" s="30"/>
      <c r="S15" s="30"/>
      <c r="T15" s="30"/>
      <c r="U15" s="30"/>
      <c r="V15" s="30"/>
      <c r="W15" s="30"/>
      <c r="X15" s="30"/>
      <c r="Y15" s="30"/>
      <c r="Z15" s="30"/>
      <c r="AA15" s="30"/>
      <c r="AB15" s="30"/>
      <c r="AC15" s="30"/>
      <c r="AD15" s="30"/>
    </row>
    <row r="16" spans="1:34" x14ac:dyDescent="0.25">
      <c r="R16" s="30"/>
      <c r="S16" s="30"/>
      <c r="T16" s="30"/>
      <c r="U16" s="30"/>
      <c r="V16" s="30"/>
      <c r="W16" s="30"/>
      <c r="X16" s="30"/>
      <c r="Y16" s="30"/>
      <c r="Z16" s="30"/>
      <c r="AA16" s="30"/>
      <c r="AB16" s="30"/>
      <c r="AC16" s="30"/>
      <c r="AD16" s="30"/>
    </row>
    <row r="17" spans="2:30" x14ac:dyDescent="0.25">
      <c r="R17" s="30"/>
      <c r="S17" s="30"/>
      <c r="T17" s="30"/>
      <c r="U17" s="30"/>
      <c r="V17" s="30"/>
      <c r="W17" s="30"/>
      <c r="X17" s="30"/>
      <c r="Y17" s="30"/>
      <c r="Z17" s="30"/>
      <c r="AA17" s="30"/>
      <c r="AB17" s="30"/>
      <c r="AC17" s="30"/>
      <c r="AD17" s="30"/>
    </row>
    <row r="18" spans="2:30" x14ac:dyDescent="0.25">
      <c r="R18" s="30"/>
      <c r="S18" s="30"/>
      <c r="T18" s="30"/>
      <c r="U18" s="30"/>
      <c r="V18" s="30"/>
      <c r="W18" s="30"/>
      <c r="X18" s="30"/>
      <c r="Y18" s="30"/>
      <c r="Z18" s="30"/>
      <c r="AA18" s="30"/>
      <c r="AB18" s="30"/>
      <c r="AC18" s="30"/>
      <c r="AD18" s="30"/>
    </row>
    <row r="19" spans="2:30" x14ac:dyDescent="0.25">
      <c r="R19" s="30"/>
      <c r="S19" s="30"/>
      <c r="T19" s="30"/>
      <c r="U19" s="30"/>
      <c r="V19" s="30"/>
      <c r="W19" s="30"/>
      <c r="X19" s="30"/>
      <c r="Y19" s="30"/>
      <c r="Z19" s="30"/>
      <c r="AA19" s="30"/>
      <c r="AB19" s="30"/>
      <c r="AC19" s="30"/>
      <c r="AD19" s="30"/>
    </row>
    <row r="20" spans="2:30" x14ac:dyDescent="0.25">
      <c r="R20" s="30"/>
      <c r="S20" s="30"/>
      <c r="T20" s="30"/>
      <c r="U20" s="30"/>
      <c r="V20" s="30"/>
      <c r="W20" s="30"/>
      <c r="X20" s="30"/>
      <c r="Y20" s="30"/>
      <c r="Z20" s="30"/>
      <c r="AA20" s="30"/>
      <c r="AB20" s="30"/>
      <c r="AC20" s="30"/>
      <c r="AD20" s="30"/>
    </row>
    <row r="21" spans="2:30" ht="16.5" thickBot="1" x14ac:dyDescent="0.3">
      <c r="R21" s="30"/>
      <c r="S21" s="30"/>
      <c r="T21" s="30"/>
      <c r="U21" s="30"/>
      <c r="V21" s="30"/>
      <c r="W21" s="30"/>
      <c r="X21" s="30"/>
      <c r="Y21" s="30"/>
      <c r="Z21" s="30"/>
      <c r="AA21" s="30"/>
      <c r="AB21" s="30"/>
      <c r="AC21" s="30"/>
      <c r="AD21" s="30"/>
    </row>
    <row r="22" spans="2:30" ht="16.5" thickBot="1" x14ac:dyDescent="0.3">
      <c r="B22" s="44" t="s">
        <v>155</v>
      </c>
      <c r="C22" s="70"/>
      <c r="D22" s="70"/>
      <c r="E22" s="1542" t="s">
        <v>156</v>
      </c>
      <c r="F22" s="1543"/>
      <c r="G22" s="1542" t="s">
        <v>157</v>
      </c>
      <c r="H22" s="1543"/>
      <c r="I22" s="52" t="s">
        <v>93</v>
      </c>
      <c r="J22" s="53" t="s">
        <v>158</v>
      </c>
      <c r="R22" s="30"/>
      <c r="S22" s="30"/>
      <c r="T22" s="30"/>
      <c r="U22" s="30"/>
      <c r="V22" s="30"/>
      <c r="W22" s="30"/>
      <c r="X22" s="30"/>
      <c r="Y22" s="30"/>
      <c r="Z22" s="30"/>
      <c r="AA22" s="30"/>
      <c r="AB22" s="30"/>
      <c r="AC22" s="30"/>
      <c r="AD22" s="30"/>
    </row>
    <row r="23" spans="2:30" ht="16.5" thickBot="1" x14ac:dyDescent="0.3">
      <c r="B23" s="71" t="s">
        <v>39</v>
      </c>
      <c r="C23" s="72"/>
      <c r="D23" s="72"/>
      <c r="E23" s="72"/>
      <c r="F23" s="72"/>
      <c r="G23" s="1541"/>
      <c r="H23" s="1541"/>
      <c r="I23" s="54"/>
      <c r="J23" s="55"/>
      <c r="R23" s="30"/>
      <c r="S23" s="30"/>
      <c r="T23" s="30"/>
      <c r="U23" s="30"/>
      <c r="V23" s="30"/>
      <c r="W23" s="30"/>
      <c r="X23" s="30"/>
      <c r="Y23" s="30"/>
      <c r="Z23" s="30"/>
      <c r="AA23" s="30"/>
      <c r="AB23" s="30"/>
      <c r="AC23" s="30"/>
      <c r="AD23" s="30"/>
    </row>
    <row r="24" spans="2:30" x14ac:dyDescent="0.25">
      <c r="B24" s="73" t="str">
        <f>Calculations!A15</f>
        <v>Collection rate (cash collected from customers/revenues)</v>
      </c>
      <c r="E24" s="1544" t="str">
        <f>_xlfn.IFS(I24=1,Service!$C$4,I24=2,Service!$D$4,I24=3,Service!$E$4,I24=4,Service!$F$4,I24=5,Service!$G$4,I24=6,"UoF")</f>
        <v>Elementary</v>
      </c>
      <c r="F24" s="1545"/>
      <c r="G24" s="1546" t="str">
        <f>IFERROR(VLOOKUP(B24,Calculations!$A$4:$E$57,5,FALSE), "TBD")</f>
        <v>TBD</v>
      </c>
      <c r="H24" s="1547"/>
      <c r="I24" s="118">
        <f>_xlfn.IFS(G24="TBD",1,G24&lt;'Assume|Quant Indicators'!F17,1,G24&lt;='Assume|Quant Indicators'!H17,2,G24&lt;='Assume|Quant Indicators'!J17,3,G24&lt;='Assume|Quant Indicators'!L17,4,G24&gt;'Assume|Quant Indicators'!N17,5)</f>
        <v>1</v>
      </c>
      <c r="J24" s="119" t="e">
        <f>#REF!</f>
        <v>#REF!</v>
      </c>
      <c r="R24" s="30"/>
      <c r="S24" s="30"/>
      <c r="T24" s="30"/>
      <c r="U24" s="30"/>
      <c r="V24" s="30"/>
      <c r="W24" s="30"/>
      <c r="X24" s="30"/>
      <c r="Y24" s="30"/>
      <c r="Z24" s="30"/>
      <c r="AA24" s="30"/>
      <c r="AB24" s="30"/>
      <c r="AC24" s="30"/>
      <c r="AD24" s="30"/>
    </row>
    <row r="25" spans="2:30" ht="16.5" thickBot="1" x14ac:dyDescent="0.3">
      <c r="B25" s="74" t="str">
        <f>Calculations!A16</f>
        <v>% metered water connections</v>
      </c>
      <c r="C25" s="75"/>
      <c r="D25" s="75"/>
      <c r="E25" s="1548" t="str">
        <f>_xlfn.IFS(I25=1,Service!$C$4,I25=2,Service!$D$4,I25=3,Service!$E$4,I25=4,Service!$F$4,I25=5,Service!$G$4,I25=6,"UoF")</f>
        <v>Elementary</v>
      </c>
      <c r="F25" s="1549"/>
      <c r="G25" s="1546" t="str">
        <f>IFERROR(VLOOKUP(B25,Calculations!$A$4:$E$57,5,FALSE), "TBD")</f>
        <v>TBD</v>
      </c>
      <c r="H25" s="1547"/>
      <c r="I25" s="124">
        <f>_xlfn.IFS(G25="TBD",1,G25&gt;'Assume|Quant Indicators'!N18,5,G25&gt;'Assume|Quant Indicators'!K18,4,G25&gt;'Assume|Quant Indicators'!I18,3,G25&gt;='Assume|Quant Indicators'!G18,2,G25&lt;'Assume|Quant Indicators'!F18,1)</f>
        <v>1</v>
      </c>
      <c r="J25" s="119" t="e">
        <f>#REF!</f>
        <v>#REF!</v>
      </c>
      <c r="R25" s="30"/>
      <c r="S25" s="30"/>
      <c r="T25" s="30"/>
      <c r="U25" s="30"/>
      <c r="V25" s="30"/>
      <c r="W25" s="30"/>
      <c r="X25" s="30"/>
      <c r="Y25" s="30"/>
      <c r="Z25" s="30"/>
      <c r="AA25" s="30"/>
      <c r="AB25" s="30"/>
      <c r="AC25" s="30"/>
      <c r="AD25" s="30"/>
    </row>
    <row r="26" spans="2:30" ht="16.5" thickBot="1" x14ac:dyDescent="0.3">
      <c r="B26" s="71" t="s">
        <v>37</v>
      </c>
      <c r="C26" s="72"/>
      <c r="D26" s="72"/>
      <c r="E26" s="72"/>
      <c r="F26" s="72"/>
      <c r="G26" s="1541"/>
      <c r="H26" s="1541"/>
      <c r="I26" s="120"/>
      <c r="J26" s="121"/>
      <c r="R26" s="30"/>
      <c r="S26" s="30"/>
      <c r="T26" s="30"/>
      <c r="U26" s="30"/>
      <c r="V26" s="30"/>
      <c r="W26" s="30"/>
      <c r="X26" s="30"/>
      <c r="Y26" s="30"/>
      <c r="Z26" s="30"/>
      <c r="AA26" s="30"/>
      <c r="AB26" s="30"/>
      <c r="AC26" s="30"/>
      <c r="AD26" s="30"/>
    </row>
    <row r="27" spans="2:30" ht="16.5" thickBot="1" x14ac:dyDescent="0.3">
      <c r="B27" s="73" t="str">
        <f>Calculations!A14</f>
        <v>NRW Litres/Connection/Hour</v>
      </c>
      <c r="E27" s="1550" t="str">
        <f>_xlfn.IFS(I27=1,Service!$C$4,I27=2,Service!$D$4,I27=3,Service!$E$4,I27=4,Service!$F$4,I27=5,Service!$G$4,I27=6,"UoF")</f>
        <v>Elementary</v>
      </c>
      <c r="F27" s="1551"/>
      <c r="G27" s="1552" t="str">
        <f>IFERROR(VLOOKUP(B27,Calculations!$A$4:$E$57,5,FALSE), "TBD")</f>
        <v>TBD</v>
      </c>
      <c r="H27" s="1553"/>
      <c r="I27" s="118">
        <f>_xlfn.IFS(G27="TBD",1,G27&lt;='Assume|Quant Indicators'!N14,5,G27&lt;='Assume|Quant Indicators'!L14,4,G27&lt;='Assume|Quant Indicators'!J14,3,G27&lt;='Assume|Quant Indicators'!H14,2,G27&gt;'Assume|Quant Indicators'!F14,1)</f>
        <v>1</v>
      </c>
      <c r="J27" s="119" t="e">
        <f>#REF!</f>
        <v>#REF!</v>
      </c>
      <c r="R27" s="30"/>
      <c r="S27" s="30"/>
      <c r="T27" s="30"/>
      <c r="U27" s="30"/>
      <c r="V27" s="30"/>
      <c r="W27" s="30"/>
      <c r="X27" s="30"/>
      <c r="Y27" s="30"/>
      <c r="Z27" s="30"/>
      <c r="AA27" s="30"/>
      <c r="AB27" s="30"/>
      <c r="AC27" s="30"/>
      <c r="AD27" s="30"/>
    </row>
    <row r="28" spans="2:30" ht="16.5" thickBot="1" x14ac:dyDescent="0.3">
      <c r="B28" s="71" t="s">
        <v>35</v>
      </c>
      <c r="C28" s="72"/>
      <c r="D28" s="72"/>
      <c r="E28" s="72"/>
      <c r="F28" s="72"/>
      <c r="G28" s="1541"/>
      <c r="H28" s="1541"/>
      <c r="I28" s="120"/>
      <c r="J28" s="121"/>
      <c r="R28" s="30"/>
      <c r="S28" s="30"/>
      <c r="T28" s="30"/>
      <c r="U28" s="30"/>
      <c r="V28" s="30"/>
      <c r="W28" s="30"/>
      <c r="X28" s="30"/>
      <c r="Y28" s="30"/>
      <c r="Z28" s="30"/>
      <c r="AA28" s="30"/>
      <c r="AB28" s="30"/>
      <c r="AC28" s="30"/>
      <c r="AD28" s="30"/>
    </row>
    <row r="29" spans="2:30" ht="16.5" thickBot="1" x14ac:dyDescent="0.3">
      <c r="B29" s="73" t="str">
        <f>Calculations!A11</f>
        <v>EBITDA margin</v>
      </c>
      <c r="E29" s="1550" t="str">
        <f>_xlfn.IFS(I29=1,Service!$C$4,I29=2,Service!$D$4,I29=3,Service!$E$4,I29=4,Service!$F$4,I29=5,Service!$G$4,I29=6,"UoF")</f>
        <v>Elementary</v>
      </c>
      <c r="F29" s="1551"/>
      <c r="G29" s="1546" t="str">
        <f>IFERROR(VLOOKUP(B29,Calculations!$A$4:$E$57,5,FALSE), "TBD")</f>
        <v>TBD</v>
      </c>
      <c r="H29" s="1547"/>
      <c r="I29" s="118">
        <f>_xlfn.IFS(G29="TBD",1,G29&lt;'Assume|Quant Indicators'!F11,1,G29&lt;'Assume|Quant Indicators'!H11,2,G29&lt;='Assume|Quant Indicators'!J11,3,G29&lt;='Assume|Quant Indicators'!L11,4,G29&gt;'Assume|Quant Indicators'!N11,5)</f>
        <v>1</v>
      </c>
      <c r="J29" s="119" t="e">
        <f>#REF!</f>
        <v>#REF!</v>
      </c>
      <c r="R29" s="30"/>
      <c r="S29" s="30"/>
      <c r="T29" s="30"/>
      <c r="U29" s="30"/>
      <c r="V29" s="30"/>
      <c r="W29" s="30"/>
      <c r="X29" s="30"/>
      <c r="Y29" s="30"/>
      <c r="Z29" s="30"/>
      <c r="AA29" s="30"/>
      <c r="AB29" s="30"/>
      <c r="AC29" s="30"/>
      <c r="AD29" s="30"/>
    </row>
    <row r="30" spans="2:30" ht="16.5" thickBot="1" x14ac:dyDescent="0.3">
      <c r="B30" s="71" t="s">
        <v>30</v>
      </c>
      <c r="C30" s="72"/>
      <c r="D30" s="72"/>
      <c r="E30" s="72"/>
      <c r="F30" s="72"/>
      <c r="G30" s="1541"/>
      <c r="H30" s="1541"/>
      <c r="I30" s="120"/>
      <c r="J30" s="121"/>
      <c r="R30" s="30"/>
      <c r="S30" s="30"/>
      <c r="T30" s="30"/>
      <c r="U30" s="30"/>
      <c r="V30" s="30"/>
      <c r="W30" s="30"/>
      <c r="X30" s="30"/>
      <c r="Y30" s="30"/>
      <c r="Z30" s="30"/>
      <c r="AA30" s="30"/>
      <c r="AB30" s="30"/>
      <c r="AC30" s="30"/>
      <c r="AD30" s="30"/>
    </row>
    <row r="31" spans="2:30" ht="16.5" thickBot="1" x14ac:dyDescent="0.3">
      <c r="B31" s="76" t="str">
        <f>Calculations!A12</f>
        <v>Number of employees per 1000 connections (water + wastewater)</v>
      </c>
      <c r="C31" s="77"/>
      <c r="D31" s="77"/>
      <c r="E31" s="1550" t="str">
        <f>_xlfn.IFS(I31=1,Service!$C$4,I31=2,Service!$D$4,I31=3,Service!$E$4,I31=4,Service!$F$4,I31=5,Service!$G$4,I31=6,"UoF")</f>
        <v>Elementary</v>
      </c>
      <c r="F31" s="1551"/>
      <c r="G31" s="1552" t="str">
        <f>IFERROR(VLOOKUP(B31,Calculations!$A$4:$E$57,5,FALSE), "TBD")</f>
        <v>TBD</v>
      </c>
      <c r="H31" s="1553"/>
      <c r="I31" s="118">
        <f>_xlfn.IFS(G31="TBD",1,G31&lt;='Assume|Quant Indicators'!N8,5,G31&lt;='Assume|Quant Indicators'!K8,4,G31&lt;='Assume|Quant Indicators'!I8,3,G31&lt;='Assume|Quant Indicators'!G8,2,G31&gt;'Assume|Quant Indicators'!F8,1)</f>
        <v>1</v>
      </c>
      <c r="J31" s="119" t="e">
        <f>#REF!</f>
        <v>#REF!</v>
      </c>
      <c r="R31" s="30"/>
      <c r="S31" s="30"/>
      <c r="T31" s="30"/>
      <c r="U31" s="30"/>
      <c r="V31" s="30"/>
      <c r="W31" s="30"/>
      <c r="X31" s="30"/>
      <c r="Y31" s="30"/>
      <c r="Z31" s="30"/>
      <c r="AA31" s="30"/>
      <c r="AB31" s="30"/>
      <c r="AC31" s="30"/>
      <c r="AD31" s="30"/>
    </row>
    <row r="32" spans="2:30" ht="16.5" customHeight="1" thickBot="1" x14ac:dyDescent="0.3">
      <c r="B32" s="71" t="s">
        <v>28</v>
      </c>
      <c r="C32" s="72"/>
      <c r="D32" s="72"/>
      <c r="E32" s="72"/>
      <c r="F32" s="72"/>
      <c r="G32" s="1541"/>
      <c r="H32" s="1541"/>
      <c r="I32" s="120"/>
      <c r="J32" s="121"/>
      <c r="R32" s="30"/>
      <c r="S32" s="30"/>
      <c r="T32" s="30"/>
      <c r="U32" s="30"/>
      <c r="V32" s="30"/>
      <c r="W32" s="30"/>
      <c r="X32" s="30"/>
      <c r="Y32" s="30"/>
      <c r="Z32" s="30"/>
      <c r="AA32" s="30"/>
      <c r="AB32" s="30"/>
      <c r="AC32" s="30"/>
      <c r="AD32" s="30"/>
    </row>
    <row r="33" spans="1:30" ht="16.5" thickBot="1" x14ac:dyDescent="0.3">
      <c r="B33" s="78" t="str">
        <f>Calculations!A17</f>
        <v>Index of aggregate performance targets</v>
      </c>
      <c r="C33" s="79"/>
      <c r="D33" s="79"/>
      <c r="E33" s="1550" t="str">
        <f>_xlfn.IFS(I33=1,Service!$C$4,I33=2,Service!$D$4,I33=3,Service!$E$4,I33=4,Service!$F$4,I33=5,Service!$G$4,I33=6,"UoF")</f>
        <v>Elementary</v>
      </c>
      <c r="F33" s="1551"/>
      <c r="G33" s="1554" t="str">
        <f>IFERROR(VLOOKUP(B33,Calculations!$A$4:$E$57,5,FALSE), "TBD")</f>
        <v>TBD</v>
      </c>
      <c r="H33" s="1555"/>
      <c r="I33" s="125">
        <f>_xlfn.IFS(G33="TBD",1,G33&gt;'Assume|Quant Indicators'!M5,5,G33&gt;'Assume|Quant Indicators'!K5,4,G33&gt;='Assume|Quant Indicators'!I5,3,G33&gt;='Assume|Quant Indicators'!G5,2)</f>
        <v>1</v>
      </c>
      <c r="J33" s="125" t="e">
        <f>#REF!</f>
        <v>#REF!</v>
      </c>
      <c r="R33" s="30"/>
      <c r="S33" s="30"/>
      <c r="T33" s="30"/>
      <c r="U33" s="30"/>
      <c r="V33" s="30"/>
      <c r="W33" s="30"/>
      <c r="X33" s="30"/>
      <c r="Y33" s="30"/>
      <c r="Z33" s="30"/>
      <c r="AA33" s="30"/>
      <c r="AB33" s="30"/>
      <c r="AC33" s="30"/>
      <c r="AD33" s="30"/>
    </row>
    <row r="34" spans="1:30" x14ac:dyDescent="0.25">
      <c r="R34" s="30"/>
      <c r="S34" s="30"/>
      <c r="T34" s="30"/>
      <c r="U34" s="30"/>
      <c r="V34" s="30"/>
      <c r="W34" s="30"/>
      <c r="X34" s="30"/>
      <c r="Y34" s="30"/>
      <c r="Z34" s="30"/>
      <c r="AA34" s="30"/>
      <c r="AB34" s="30"/>
      <c r="AC34" s="30"/>
      <c r="AD34" s="30"/>
    </row>
    <row r="35" spans="1:30" x14ac:dyDescent="0.25">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row>
    <row r="36" spans="1:30" x14ac:dyDescent="0.25">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row>
    <row r="37" spans="1:30" x14ac:dyDescent="0.25">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row>
    <row r="38" spans="1:30" x14ac:dyDescent="0.25">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row>
    <row r="39" spans="1:30" x14ac:dyDescent="0.25">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row>
    <row r="40" spans="1:30" x14ac:dyDescent="0.25">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row>
    <row r="41" spans="1:30" x14ac:dyDescent="0.25">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row>
    <row r="42" spans="1:30" x14ac:dyDescent="0.25">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row>
    <row r="43" spans="1:30" x14ac:dyDescent="0.25">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row>
    <row r="44" spans="1:30" x14ac:dyDescent="0.25">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row>
    <row r="45" spans="1:30" x14ac:dyDescent="0.25">
      <c r="A45" s="30"/>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row>
    <row r="46" spans="1:30" x14ac:dyDescent="0.25">
      <c r="A46" s="30"/>
      <c r="B46" s="30"/>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row>
    <row r="47" spans="1:30" x14ac:dyDescent="0.25">
      <c r="A47" s="30"/>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row>
    <row r="48" spans="1:30" x14ac:dyDescent="0.25">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row>
    <row r="49" spans="1:30" x14ac:dyDescent="0.25">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row>
    <row r="50" spans="1:30" x14ac:dyDescent="0.25">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row>
    <row r="51" spans="1:30" x14ac:dyDescent="0.25">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row>
    <row r="52" spans="1:30" x14ac:dyDescent="0.25">
      <c r="A52" s="30"/>
      <c r="B52" s="30"/>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row>
    <row r="53" spans="1:30" x14ac:dyDescent="0.25">
      <c r="A53" s="30"/>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row>
    <row r="54" spans="1:30" x14ac:dyDescent="0.25">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row>
    <row r="55" spans="1:30" x14ac:dyDescent="0.25">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row>
    <row r="56" spans="1:30" x14ac:dyDescent="0.25">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row>
    <row r="57" spans="1:30" x14ac:dyDescent="0.25">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row>
    <row r="58" spans="1:30" x14ac:dyDescent="0.25">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row>
    <row r="59" spans="1:30" x14ac:dyDescent="0.25">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row>
    <row r="60" spans="1:30" x14ac:dyDescent="0.25">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row>
    <row r="61" spans="1:30" x14ac:dyDescent="0.25">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row>
    <row r="62" spans="1:30" x14ac:dyDescent="0.25">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row>
    <row r="63" spans="1:30" x14ac:dyDescent="0.25">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row>
    <row r="64" spans="1:30" x14ac:dyDescent="0.25">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row>
    <row r="65" spans="1:30" x14ac:dyDescent="0.25">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row>
    <row r="66" spans="1:30" x14ac:dyDescent="0.25">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row>
    <row r="67" spans="1:30" x14ac:dyDescent="0.25">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row>
    <row r="68" spans="1:30" x14ac:dyDescent="0.25">
      <c r="A68" s="30"/>
      <c r="B68" s="30"/>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row>
    <row r="69" spans="1:30" x14ac:dyDescent="0.25">
      <c r="A69" s="30"/>
      <c r="B69" s="30"/>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row>
    <row r="70" spans="1:30" x14ac:dyDescent="0.25">
      <c r="A70" s="30"/>
      <c r="B70" s="30"/>
      <c r="C70" s="30"/>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row>
    <row r="71" spans="1:30" x14ac:dyDescent="0.25">
      <c r="A71" s="30"/>
      <c r="B71" s="30"/>
      <c r="C71" s="30"/>
      <c r="D71" s="30"/>
      <c r="E71" s="30"/>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row>
    <row r="72" spans="1:30" x14ac:dyDescent="0.25">
      <c r="A72" s="30"/>
      <c r="B72" s="30"/>
      <c r="C72" s="30"/>
      <c r="D72" s="30"/>
      <c r="E72" s="30"/>
      <c r="F72" s="30"/>
      <c r="G72" s="30"/>
      <c r="H72" s="30"/>
      <c r="I72" s="30"/>
      <c r="J72" s="30"/>
      <c r="K72" s="30"/>
      <c r="L72" s="30"/>
      <c r="M72" s="30"/>
      <c r="N72" s="30"/>
      <c r="O72" s="30"/>
      <c r="P72" s="30"/>
      <c r="Q72" s="30"/>
      <c r="R72" s="30"/>
      <c r="S72" s="30"/>
      <c r="T72" s="30"/>
      <c r="U72" s="30"/>
      <c r="V72" s="30"/>
      <c r="W72" s="30"/>
      <c r="X72" s="30"/>
      <c r="Y72" s="30"/>
      <c r="Z72" s="30"/>
      <c r="AA72" s="30"/>
      <c r="AB72" s="30"/>
      <c r="AC72" s="30"/>
      <c r="AD72" s="30"/>
    </row>
    <row r="73" spans="1:30" x14ac:dyDescent="0.25">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row>
    <row r="74" spans="1:30" x14ac:dyDescent="0.25">
      <c r="A74" s="30"/>
      <c r="B74" s="30"/>
      <c r="C74" s="30"/>
      <c r="D74" s="30"/>
      <c r="E74" s="30"/>
      <c r="F74" s="30"/>
      <c r="G74" s="30"/>
      <c r="H74" s="30"/>
      <c r="I74" s="30"/>
      <c r="J74" s="30"/>
      <c r="K74" s="30"/>
      <c r="L74" s="30"/>
      <c r="M74" s="30"/>
      <c r="N74" s="30"/>
      <c r="O74" s="30"/>
      <c r="P74" s="30"/>
      <c r="Q74" s="30"/>
      <c r="R74" s="30"/>
      <c r="S74" s="30"/>
      <c r="T74" s="30"/>
      <c r="U74" s="30"/>
      <c r="V74" s="30"/>
      <c r="W74" s="30"/>
      <c r="X74" s="30"/>
      <c r="Y74" s="30"/>
      <c r="Z74" s="30"/>
      <c r="AA74" s="30"/>
      <c r="AB74" s="30"/>
      <c r="AC74" s="30"/>
      <c r="AD74" s="30"/>
    </row>
    <row r="75" spans="1:30" x14ac:dyDescent="0.25">
      <c r="A75" s="30"/>
      <c r="B75" s="30"/>
      <c r="C75" s="30"/>
      <c r="D75" s="30"/>
      <c r="E75" s="30"/>
      <c r="F75" s="30"/>
      <c r="G75" s="30"/>
      <c r="H75" s="30"/>
      <c r="I75" s="30"/>
      <c r="J75" s="30"/>
      <c r="K75" s="30"/>
      <c r="L75" s="30"/>
      <c r="M75" s="30"/>
      <c r="N75" s="30"/>
      <c r="O75" s="30"/>
      <c r="P75" s="30"/>
      <c r="Q75" s="30"/>
      <c r="R75" s="30"/>
      <c r="S75" s="30"/>
      <c r="T75" s="30"/>
      <c r="U75" s="30"/>
      <c r="V75" s="30"/>
      <c r="W75" s="30"/>
      <c r="X75" s="30"/>
      <c r="Y75" s="30"/>
      <c r="Z75" s="30"/>
      <c r="AA75" s="30"/>
      <c r="AB75" s="30"/>
      <c r="AC75" s="30"/>
      <c r="AD75" s="30"/>
    </row>
    <row r="76" spans="1:30" x14ac:dyDescent="0.25">
      <c r="A76" s="30"/>
      <c r="B76" s="30"/>
      <c r="C76" s="30"/>
      <c r="D76" s="30"/>
      <c r="E76" s="30"/>
      <c r="F76" s="30"/>
      <c r="G76" s="30"/>
      <c r="H76" s="30"/>
      <c r="I76" s="30"/>
      <c r="J76" s="30"/>
      <c r="K76" s="30"/>
      <c r="L76" s="30"/>
      <c r="M76" s="30"/>
      <c r="N76" s="30"/>
      <c r="O76" s="30"/>
      <c r="P76" s="30"/>
      <c r="Q76" s="30"/>
      <c r="R76" s="30"/>
      <c r="S76" s="30"/>
      <c r="T76" s="30"/>
      <c r="U76" s="30"/>
      <c r="V76" s="30"/>
      <c r="W76" s="30"/>
      <c r="X76" s="30"/>
      <c r="Y76" s="30"/>
      <c r="Z76" s="30"/>
      <c r="AA76" s="30"/>
      <c r="AB76" s="30"/>
      <c r="AC76" s="30"/>
      <c r="AD76" s="30"/>
    </row>
    <row r="77" spans="1:30" x14ac:dyDescent="0.25">
      <c r="A77" s="30"/>
      <c r="B77" s="30"/>
      <c r="C77" s="30"/>
      <c r="D77" s="30"/>
      <c r="E77" s="30"/>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row>
    <row r="78" spans="1:30" x14ac:dyDescent="0.25">
      <c r="A78" s="30"/>
      <c r="B78" s="30"/>
      <c r="C78" s="30"/>
      <c r="D78" s="30"/>
      <c r="E78" s="30"/>
      <c r="F78" s="30"/>
      <c r="G78" s="30"/>
      <c r="H78" s="30"/>
      <c r="I78" s="30"/>
      <c r="J78" s="30"/>
      <c r="K78" s="30"/>
      <c r="L78" s="30"/>
      <c r="M78" s="30"/>
      <c r="N78" s="30"/>
      <c r="O78" s="30"/>
      <c r="P78" s="30"/>
      <c r="Q78" s="30"/>
      <c r="R78" s="30"/>
      <c r="S78" s="30"/>
      <c r="T78" s="30"/>
      <c r="U78" s="30"/>
      <c r="V78" s="30"/>
      <c r="W78" s="30"/>
      <c r="X78" s="30"/>
      <c r="Y78" s="30"/>
      <c r="Z78" s="30"/>
      <c r="AA78" s="30"/>
      <c r="AB78" s="30"/>
      <c r="AC78" s="30"/>
      <c r="AD78" s="30"/>
    </row>
    <row r="79" spans="1:30" x14ac:dyDescent="0.25">
      <c r="A79" s="30"/>
      <c r="B79" s="30"/>
      <c r="C79" s="30"/>
      <c r="D79" s="30"/>
      <c r="E79" s="30"/>
      <c r="F79" s="30"/>
      <c r="G79" s="30"/>
      <c r="H79" s="30"/>
      <c r="I79" s="30"/>
      <c r="J79" s="30"/>
      <c r="K79" s="30"/>
      <c r="L79" s="30"/>
      <c r="M79" s="30"/>
      <c r="N79" s="30"/>
      <c r="O79" s="30"/>
      <c r="P79" s="30"/>
      <c r="Q79" s="30"/>
      <c r="R79" s="30"/>
      <c r="S79" s="30"/>
      <c r="T79" s="30"/>
      <c r="U79" s="30"/>
      <c r="V79" s="30"/>
      <c r="W79" s="30"/>
      <c r="X79" s="30"/>
      <c r="Y79" s="30"/>
      <c r="Z79" s="30"/>
      <c r="AA79" s="30"/>
      <c r="AB79" s="30"/>
      <c r="AC79" s="30"/>
      <c r="AD79" s="30"/>
    </row>
    <row r="80" spans="1:30" x14ac:dyDescent="0.25">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row>
    <row r="81" spans="1:30" x14ac:dyDescent="0.25">
      <c r="A81" s="30"/>
      <c r="B81" s="30"/>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row>
    <row r="82" spans="1:30" x14ac:dyDescent="0.25">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row>
    <row r="83" spans="1:30" x14ac:dyDescent="0.25">
      <c r="A83" s="30"/>
      <c r="B83" s="30"/>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row>
    <row r="84" spans="1:30" x14ac:dyDescent="0.25">
      <c r="A84" s="30"/>
      <c r="B84" s="30"/>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row>
    <row r="85" spans="1:30" x14ac:dyDescent="0.25">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row>
    <row r="86" spans="1:30" x14ac:dyDescent="0.25">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row>
    <row r="87" spans="1:30" x14ac:dyDescent="0.25">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row>
    <row r="88" spans="1:30" x14ac:dyDescent="0.25">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row>
    <row r="89" spans="1:30" x14ac:dyDescent="0.25">
      <c r="A89" s="30"/>
      <c r="B89" s="30"/>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row>
    <row r="90" spans="1:30" x14ac:dyDescent="0.25">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row>
    <row r="91" spans="1:30" x14ac:dyDescent="0.25">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row>
    <row r="92" spans="1:30" x14ac:dyDescent="0.25">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row>
    <row r="93" spans="1:30" x14ac:dyDescent="0.25">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row>
    <row r="94" spans="1:30" x14ac:dyDescent="0.25">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row>
    <row r="95" spans="1:30" x14ac:dyDescent="0.25">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row>
    <row r="96" spans="1:30" x14ac:dyDescent="0.25">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row>
    <row r="97" spans="1:30" x14ac:dyDescent="0.25">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row>
    <row r="98" spans="1:30" x14ac:dyDescent="0.25">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row>
    <row r="99" spans="1:30" x14ac:dyDescent="0.25">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row>
    <row r="100" spans="1:30" x14ac:dyDescent="0.25">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row>
    <row r="101" spans="1:30" x14ac:dyDescent="0.25">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row>
    <row r="102" spans="1:30" x14ac:dyDescent="0.25">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row>
    <row r="103" spans="1:30" x14ac:dyDescent="0.25">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row>
    <row r="104" spans="1:30" x14ac:dyDescent="0.25">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row>
    <row r="105" spans="1:30" x14ac:dyDescent="0.25">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row>
    <row r="106" spans="1:30" x14ac:dyDescent="0.25">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row>
    <row r="107" spans="1:30" x14ac:dyDescent="0.25">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row>
    <row r="108" spans="1:30" x14ac:dyDescent="0.25">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row>
    <row r="109" spans="1:30" x14ac:dyDescent="0.25">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row>
    <row r="110" spans="1:30" x14ac:dyDescent="0.25">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row>
    <row r="111" spans="1:30" x14ac:dyDescent="0.25">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row>
    <row r="112" spans="1:30" x14ac:dyDescent="0.25">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row>
    <row r="113" spans="1:30" x14ac:dyDescent="0.25">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row>
    <row r="114" spans="1:30" x14ac:dyDescent="0.25">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row>
    <row r="115" spans="1:30" x14ac:dyDescent="0.25">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row>
    <row r="116" spans="1:30" x14ac:dyDescent="0.25">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row>
    <row r="117" spans="1:30" x14ac:dyDescent="0.25">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row>
    <row r="118" spans="1:30" x14ac:dyDescent="0.25">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row>
    <row r="119" spans="1:30" x14ac:dyDescent="0.25">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row>
    <row r="120" spans="1:30" x14ac:dyDescent="0.25">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row>
    <row r="121" spans="1:30" x14ac:dyDescent="0.25">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row>
    <row r="122" spans="1:30" x14ac:dyDescent="0.25">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row>
    <row r="123" spans="1:30" x14ac:dyDescent="0.25">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row>
    <row r="124" spans="1:30" x14ac:dyDescent="0.25">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row>
    <row r="125" spans="1:30" x14ac:dyDescent="0.25">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row>
    <row r="126" spans="1:30" x14ac:dyDescent="0.25">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row>
    <row r="127" spans="1:30" x14ac:dyDescent="0.25">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row>
    <row r="128" spans="1:30" x14ac:dyDescent="0.25">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row>
  </sheetData>
  <sheetProtection algorithmName="SHA-512" hashValue="rmQKc1YDSwES+b37WCsmlE8pIfJK2VkfQEjj1sQtDxetbVw7GUCQeNiSlCBj2Z+kmCWRtmWXDIM2LnqFhENU/g==" saltValue="BmzOh4z52/t+sbJV9iu0Cw==" spinCount="100000" sheet="1" objects="1" scenarios="1"/>
  <customSheetViews>
    <customSheetView guid="{BDC8AE3F-6C52-4013-8B34-4743A4E33792}" hiddenColumns="1" state="hidden">
      <pageMargins left="0.7" right="0.7" top="0.75" bottom="0.75" header="0.3" footer="0.3"/>
      <pageSetup orientation="portrait" r:id="rId1"/>
    </customSheetView>
    <customSheetView guid="{DFDD0A5F-1CD5-4B59-83C1-73FEE1AC7815}" hiddenColumns="1" state="hidden">
      <pageMargins left="0.7" right="0.7" top="0.75" bottom="0.75" header="0.3" footer="0.3"/>
      <pageSetup orientation="portrait" r:id="rId2"/>
    </customSheetView>
  </customSheetViews>
  <mergeCells count="20">
    <mergeCell ref="E33:F33"/>
    <mergeCell ref="G33:H33"/>
    <mergeCell ref="E29:F29"/>
    <mergeCell ref="G29:H29"/>
    <mergeCell ref="G30:H30"/>
    <mergeCell ref="E31:F31"/>
    <mergeCell ref="G31:H31"/>
    <mergeCell ref="G32:H32"/>
    <mergeCell ref="G28:H28"/>
    <mergeCell ref="C4:D4"/>
    <mergeCell ref="E22:F22"/>
    <mergeCell ref="G22:H22"/>
    <mergeCell ref="G23:H23"/>
    <mergeCell ref="E24:F24"/>
    <mergeCell ref="G24:H24"/>
    <mergeCell ref="E25:F25"/>
    <mergeCell ref="G25:H25"/>
    <mergeCell ref="G26:H26"/>
    <mergeCell ref="E27:F27"/>
    <mergeCell ref="G27:H27"/>
  </mergeCells>
  <pageMargins left="0.7" right="0.7" top="0.75" bottom="0.75" header="0.3" footer="0.3"/>
  <pageSetup orientation="portrait" r:id="rId3"/>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
    <tabColor theme="1" tint="0.499984740745262"/>
  </sheetPr>
  <dimension ref="A1:AH126"/>
  <sheetViews>
    <sheetView workbookViewId="0"/>
  </sheetViews>
  <sheetFormatPr defaultColWidth="8.5703125" defaultRowHeight="15.75" x14ac:dyDescent="0.25"/>
  <cols>
    <col min="1" max="1" width="26.42578125" style="8" customWidth="1"/>
    <col min="2" max="2" width="16.5703125" style="8" customWidth="1"/>
    <col min="3" max="7" width="18.42578125" style="8" customWidth="1"/>
    <col min="8" max="8" width="19.5703125" style="8" customWidth="1"/>
    <col min="9" max="9" width="11.42578125" style="8" customWidth="1"/>
    <col min="10" max="10" width="10.42578125" style="8" customWidth="1"/>
    <col min="11" max="11" width="12" style="8" customWidth="1"/>
    <col min="12" max="32" width="8.5703125" style="8"/>
    <col min="33" max="34" width="0" style="8" hidden="1" customWidth="1"/>
    <col min="35" max="16384" width="8.5703125" style="8"/>
  </cols>
  <sheetData>
    <row r="1" spans="1:34" ht="22.5" customHeight="1" x14ac:dyDescent="0.25">
      <c r="A1" s="10" t="s">
        <v>154</v>
      </c>
      <c r="B1" s="20"/>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row>
    <row r="2" spans="1:34" x14ac:dyDescent="0.25">
      <c r="A2" s="39" t="s">
        <v>153</v>
      </c>
      <c r="O2" s="30"/>
      <c r="P2" s="30"/>
      <c r="Q2" s="30"/>
      <c r="R2" s="30"/>
      <c r="S2" s="30"/>
      <c r="T2" s="30"/>
      <c r="U2" s="30"/>
      <c r="V2" s="30"/>
      <c r="W2" s="30"/>
      <c r="X2" s="30"/>
      <c r="Y2" s="30"/>
      <c r="Z2" s="30"/>
      <c r="AA2" s="30"/>
      <c r="AB2" s="30"/>
      <c r="AC2" s="30"/>
      <c r="AD2" s="30"/>
    </row>
    <row r="3" spans="1:34" ht="16.5" thickBot="1" x14ac:dyDescent="0.3">
      <c r="B3" s="40"/>
      <c r="C3" s="41"/>
      <c r="D3" s="41"/>
      <c r="E3" s="41"/>
      <c r="F3" s="41"/>
      <c r="G3" s="41"/>
      <c r="H3" s="41"/>
      <c r="I3" s="13"/>
      <c r="J3" s="41"/>
      <c r="K3" s="41"/>
      <c r="O3" s="30"/>
      <c r="P3" s="30"/>
      <c r="Q3" s="30"/>
      <c r="R3" s="30"/>
      <c r="S3" s="30"/>
      <c r="T3" s="30"/>
      <c r="U3" s="30"/>
      <c r="V3" s="30"/>
      <c r="W3" s="30"/>
      <c r="X3" s="30"/>
      <c r="Y3" s="30"/>
      <c r="Z3" s="30"/>
      <c r="AA3" s="30"/>
      <c r="AB3" s="30"/>
      <c r="AC3" s="30"/>
      <c r="AD3" s="30"/>
    </row>
    <row r="4" spans="1:34" ht="36" customHeight="1" thickBot="1" x14ac:dyDescent="0.3">
      <c r="A4" s="42"/>
      <c r="B4" s="43"/>
      <c r="C4" s="44" t="s">
        <v>146</v>
      </c>
      <c r="D4" s="45" t="s">
        <v>147</v>
      </c>
      <c r="E4" s="45" t="s">
        <v>148</v>
      </c>
      <c r="F4" s="45" t="s">
        <v>149</v>
      </c>
      <c r="G4" s="45" t="s">
        <v>150</v>
      </c>
      <c r="H4" s="46" t="s">
        <v>151</v>
      </c>
      <c r="I4" s="112" t="s">
        <v>93</v>
      </c>
      <c r="J4" s="41"/>
      <c r="K4" s="41"/>
      <c r="O4" s="30"/>
      <c r="P4" s="30" t="s">
        <v>7</v>
      </c>
      <c r="Q4" s="30"/>
      <c r="R4" s="30"/>
      <c r="S4" s="30"/>
      <c r="T4" s="30"/>
      <c r="U4" s="30"/>
      <c r="V4" s="30"/>
      <c r="W4" s="30"/>
      <c r="X4" s="30"/>
      <c r="Y4" s="30"/>
      <c r="Z4" s="30"/>
      <c r="AA4" s="30"/>
      <c r="AB4" s="30"/>
      <c r="AC4" s="30"/>
      <c r="AD4" s="30"/>
      <c r="AG4" s="34" t="s">
        <v>61</v>
      </c>
      <c r="AH4" s="34" t="e">
        <f t="array" ref="AH4:AH5">_xlfn.MODE.MULT(C4:C8)</f>
        <v>#REF!</v>
      </c>
    </row>
    <row r="5" spans="1:34" ht="35.25" customHeight="1" thickBot="1" x14ac:dyDescent="0.3">
      <c r="A5" s="42"/>
      <c r="B5" s="44" t="s">
        <v>42</v>
      </c>
      <c r="C5" s="1559" t="e">
        <f>IF(I5="TBD","TBD",I5)</f>
        <v>#REF!</v>
      </c>
      <c r="D5" s="1560"/>
      <c r="E5" s="1560"/>
      <c r="F5" s="1560"/>
      <c r="G5" s="1560"/>
      <c r="H5" s="1561"/>
      <c r="I5" s="47" t="e">
        <f>IF(#REF!='Assume|Quant Indicators'!$D$52,AVERAGE(I14:I17),AVERAGE(I14:I16))</f>
        <v>#REF!</v>
      </c>
      <c r="J5" s="41"/>
      <c r="K5" s="41"/>
      <c r="O5" s="30"/>
      <c r="P5" s="30" t="e">
        <f>IF(#REF!='Assume|Quant Indicators'!D52,AVERAGE(P14:P17),AVERAGE(P14:P16))</f>
        <v>#REF!</v>
      </c>
      <c r="Q5" s="30"/>
      <c r="R5" s="30"/>
      <c r="S5" s="30"/>
      <c r="T5" s="30"/>
      <c r="U5" s="30"/>
      <c r="V5" s="30"/>
      <c r="W5" s="30"/>
      <c r="X5" s="30"/>
      <c r="Y5" s="30"/>
      <c r="Z5" s="30"/>
      <c r="AA5" s="30"/>
      <c r="AB5" s="30"/>
      <c r="AC5" s="30"/>
      <c r="AD5" s="30"/>
      <c r="AG5" s="34" t="s">
        <v>62</v>
      </c>
      <c r="AH5" s="34" t="e">
        <v>#REF!</v>
      </c>
    </row>
    <row r="6" spans="1:34" ht="35.25" customHeight="1" thickBot="1" x14ac:dyDescent="0.3">
      <c r="A6" s="42"/>
      <c r="B6" s="44" t="s">
        <v>49</v>
      </c>
      <c r="C6" s="1562" t="e">
        <f>IF(I6="TBD","TBD",I6)</f>
        <v>#REF!</v>
      </c>
      <c r="D6" s="1563"/>
      <c r="E6" s="1563"/>
      <c r="F6" s="1563"/>
      <c r="G6" s="1563"/>
      <c r="H6" s="1564"/>
      <c r="I6" s="47" t="e">
        <f>IF(#REF!='Assume|Quant Indicators'!$D$52,AVERAGE(I19:I20),AVERAGE(I19))</f>
        <v>#REF!</v>
      </c>
      <c r="J6" s="41"/>
      <c r="K6" s="41"/>
      <c r="O6" s="30"/>
      <c r="P6" s="30" t="e">
        <f>IF(#REF!='Assume|Quant Indicators'!D52,AVERAGE(P19:P20),AVERAGE(P19))</f>
        <v>#REF!</v>
      </c>
      <c r="Q6" s="30"/>
      <c r="R6" s="30"/>
      <c r="S6" s="30"/>
      <c r="T6" s="30"/>
      <c r="U6" s="30"/>
      <c r="V6" s="30"/>
      <c r="W6" s="30"/>
      <c r="X6" s="30"/>
      <c r="Y6" s="30"/>
      <c r="Z6" s="30"/>
      <c r="AA6" s="30"/>
      <c r="AB6" s="30"/>
      <c r="AC6" s="30"/>
      <c r="AD6" s="30"/>
      <c r="AG6" s="34" t="s">
        <v>63</v>
      </c>
      <c r="AH6" s="34" t="e">
        <f>IFERROR(MIN(AH4:AH5),MIN(C4:C8))</f>
        <v>#REF!</v>
      </c>
    </row>
    <row r="7" spans="1:34" ht="35.25" customHeight="1" thickBot="1" x14ac:dyDescent="0.3">
      <c r="A7" s="42"/>
      <c r="B7" s="44" t="s">
        <v>52</v>
      </c>
      <c r="C7" s="1562" t="e">
        <f>IF(I7="TBD","TBD",I7)</f>
        <v>#REF!</v>
      </c>
      <c r="D7" s="1563"/>
      <c r="E7" s="1563"/>
      <c r="F7" s="1563"/>
      <c r="G7" s="1563"/>
      <c r="H7" s="1564"/>
      <c r="I7" s="47" t="e">
        <f>IF(#REF!='Assume|Quant Indicators'!$D$52,AVERAGE(I22:I23),AVERAGE(I22))</f>
        <v>#REF!</v>
      </c>
      <c r="J7" s="41"/>
      <c r="K7" s="41"/>
      <c r="O7" s="30"/>
      <c r="P7" s="30" t="e">
        <f>IF(#REF!='Assume|Quant Indicators'!D52,AVERAGE(P22:P23),AVERAGE(P22))</f>
        <v>#REF!</v>
      </c>
      <c r="Q7" s="30"/>
      <c r="R7" s="30"/>
      <c r="S7" s="30"/>
      <c r="T7" s="30"/>
      <c r="U7" s="30"/>
      <c r="V7" s="30"/>
      <c r="W7" s="30"/>
      <c r="X7" s="30"/>
      <c r="Y7" s="30"/>
      <c r="Z7" s="30"/>
      <c r="AA7" s="30"/>
      <c r="AB7" s="30"/>
      <c r="AC7" s="30"/>
      <c r="AD7" s="30"/>
    </row>
    <row r="8" spans="1:34" ht="35.25" customHeight="1" thickBot="1" x14ac:dyDescent="0.3">
      <c r="A8" s="42"/>
      <c r="B8" s="44" t="s">
        <v>152</v>
      </c>
      <c r="C8" s="1562">
        <f>IF(I8="TBD","TBD",I8)</f>
        <v>1</v>
      </c>
      <c r="D8" s="1563"/>
      <c r="E8" s="1563"/>
      <c r="F8" s="1563"/>
      <c r="G8" s="1563"/>
      <c r="H8" s="1564"/>
      <c r="I8" s="47">
        <f>AVERAGE(I25:I26)</f>
        <v>1</v>
      </c>
      <c r="J8" s="41"/>
      <c r="K8" s="41"/>
      <c r="O8" s="30"/>
      <c r="P8" s="30" t="e">
        <f>AVERAGE(P25:P26)</f>
        <v>#REF!</v>
      </c>
      <c r="Q8" s="30"/>
      <c r="R8" s="30"/>
      <c r="S8" s="30"/>
      <c r="T8" s="30"/>
      <c r="U8" s="30"/>
      <c r="V8" s="30"/>
      <c r="W8" s="30"/>
      <c r="X8" s="30"/>
      <c r="Y8" s="30"/>
      <c r="Z8" s="30"/>
      <c r="AA8" s="30"/>
      <c r="AB8" s="30"/>
      <c r="AC8" s="30"/>
      <c r="AD8" s="30"/>
    </row>
    <row r="9" spans="1:34" ht="35.25" customHeight="1" thickBot="1" x14ac:dyDescent="0.3">
      <c r="A9" s="42"/>
      <c r="B9" s="44" t="s">
        <v>55</v>
      </c>
      <c r="C9" s="1562" t="e">
        <f>IF(I9="TBD","TBD",I9)</f>
        <v>#REF!</v>
      </c>
      <c r="D9" s="1563"/>
      <c r="E9" s="1563"/>
      <c r="F9" s="1563"/>
      <c r="G9" s="1563"/>
      <c r="H9" s="1564"/>
      <c r="I9" s="47" t="e">
        <f>IF(#REF!='Assume|Quant Indicators'!$D$52,AVERAGE(I28:I35),AVERAGE(I29:I35))</f>
        <v>#REF!</v>
      </c>
      <c r="J9" s="41"/>
      <c r="K9" s="41"/>
      <c r="O9" s="30"/>
      <c r="P9" s="30" t="e">
        <f>IF(#REF!='Assume|Quant Indicators'!D52,AVERAGE(P28:P35),AVERAGE(P29:P35))</f>
        <v>#REF!</v>
      </c>
      <c r="Q9" s="30"/>
      <c r="R9" s="30"/>
      <c r="S9" s="30"/>
      <c r="T9" s="30"/>
      <c r="U9" s="30"/>
      <c r="V9" s="30"/>
      <c r="W9" s="30"/>
      <c r="X9" s="30"/>
      <c r="Y9" s="30"/>
      <c r="Z9" s="30"/>
      <c r="AA9" s="30"/>
      <c r="AB9" s="30"/>
      <c r="AC9" s="30"/>
      <c r="AD9" s="30"/>
    </row>
    <row r="10" spans="1:34" x14ac:dyDescent="0.25">
      <c r="A10" s="42"/>
      <c r="B10" s="48"/>
      <c r="C10" s="49"/>
      <c r="D10" s="49"/>
      <c r="E10" s="49"/>
      <c r="F10" s="49"/>
      <c r="G10" s="49"/>
      <c r="H10" s="49"/>
      <c r="I10" s="50"/>
      <c r="J10" s="49"/>
      <c r="K10" s="42"/>
      <c r="L10" s="42"/>
      <c r="O10" s="30"/>
      <c r="P10" s="30"/>
      <c r="Q10" s="30"/>
      <c r="R10" s="30"/>
      <c r="S10" s="30"/>
      <c r="T10" s="30"/>
      <c r="U10" s="30"/>
      <c r="V10" s="30"/>
      <c r="W10" s="30"/>
      <c r="X10" s="30"/>
      <c r="Y10" s="30"/>
      <c r="Z10" s="30"/>
      <c r="AA10" s="30"/>
      <c r="AB10" s="30"/>
      <c r="AC10" s="30"/>
      <c r="AD10" s="30"/>
    </row>
    <row r="11" spans="1:34" ht="16.5" thickBot="1" x14ac:dyDescent="0.3">
      <c r="A11" s="13"/>
      <c r="B11" s="43"/>
      <c r="C11" s="13"/>
      <c r="D11" s="13"/>
      <c r="E11" s="13"/>
      <c r="F11" s="13"/>
      <c r="G11" s="13"/>
      <c r="H11" s="13"/>
      <c r="I11" s="13"/>
      <c r="J11" s="13"/>
      <c r="K11" s="13"/>
      <c r="L11" s="13"/>
      <c r="M11" s="13"/>
      <c r="N11" s="13"/>
      <c r="O11" s="30"/>
      <c r="P11" s="30"/>
      <c r="Q11" s="30"/>
      <c r="R11" s="30"/>
      <c r="S11" s="30"/>
      <c r="T11" s="30"/>
      <c r="U11" s="30"/>
      <c r="V11" s="30"/>
      <c r="W11" s="30"/>
      <c r="X11" s="30"/>
      <c r="Y11" s="30"/>
      <c r="Z11" s="30"/>
      <c r="AA11" s="30"/>
      <c r="AB11" s="30"/>
      <c r="AC11" s="30"/>
      <c r="AD11" s="30"/>
    </row>
    <row r="12" spans="1:34" ht="29.25" customHeight="1" thickBot="1" x14ac:dyDescent="0.3">
      <c r="A12" s="13"/>
      <c r="B12" s="1556" t="s">
        <v>155</v>
      </c>
      <c r="C12" s="1557"/>
      <c r="D12" s="1557"/>
      <c r="E12" s="1558"/>
      <c r="F12" s="51" t="s">
        <v>156</v>
      </c>
      <c r="G12" s="1542" t="s">
        <v>157</v>
      </c>
      <c r="H12" s="1543"/>
      <c r="I12" s="52" t="s">
        <v>93</v>
      </c>
      <c r="J12" s="53" t="s">
        <v>158</v>
      </c>
      <c r="K12" s="13"/>
      <c r="L12" s="13"/>
      <c r="M12" s="13"/>
      <c r="N12" s="13"/>
      <c r="O12" s="30" t="s">
        <v>143</v>
      </c>
      <c r="P12" s="30" t="s">
        <v>7</v>
      </c>
      <c r="Q12" s="30"/>
      <c r="R12" s="30"/>
      <c r="S12" s="30"/>
      <c r="T12" s="30"/>
      <c r="U12" s="30"/>
      <c r="V12" s="30"/>
      <c r="W12" s="30"/>
      <c r="X12" s="30"/>
      <c r="Y12" s="30"/>
      <c r="Z12" s="30"/>
      <c r="AA12" s="30"/>
      <c r="AB12" s="30"/>
      <c r="AC12" s="30"/>
      <c r="AD12" s="30"/>
    </row>
    <row r="13" spans="1:34" ht="18.75" customHeight="1" thickBot="1" x14ac:dyDescent="0.3">
      <c r="A13" s="13"/>
      <c r="B13" s="1565" t="str">
        <f>+B5</f>
        <v>Reliable</v>
      </c>
      <c r="C13" s="1566"/>
      <c r="D13" s="1566"/>
      <c r="E13" s="1566"/>
      <c r="F13" s="1566"/>
      <c r="G13" s="1541"/>
      <c r="H13" s="1541"/>
      <c r="I13" s="54"/>
      <c r="J13" s="55"/>
      <c r="N13" s="13"/>
      <c r="O13" s="30"/>
      <c r="P13" s="30"/>
      <c r="Q13" s="30"/>
      <c r="R13" s="30"/>
      <c r="S13" s="30"/>
      <c r="T13" s="30"/>
      <c r="U13" s="30"/>
      <c r="V13" s="30"/>
      <c r="W13" s="30"/>
      <c r="X13" s="30"/>
      <c r="Y13" s="30"/>
      <c r="Z13" s="30"/>
      <c r="AA13" s="30"/>
      <c r="AB13" s="30"/>
      <c r="AC13" s="30"/>
      <c r="AD13" s="30"/>
    </row>
    <row r="14" spans="1:34" x14ac:dyDescent="0.25">
      <c r="A14" s="13"/>
      <c r="B14" s="1567" t="e">
        <f>#REF!</f>
        <v>#REF!</v>
      </c>
      <c r="C14" s="1568"/>
      <c r="D14" s="1568"/>
      <c r="E14" s="1569"/>
      <c r="F14" s="122" t="e">
        <f>_xlfn.IFS(I14=1,$C$4,I14=2,$D$4,I14=3,$E$4,I14=4,$F$4,I14=5,$G$4,I14=6,"UoF")</f>
        <v>#REF!</v>
      </c>
      <c r="G14" s="1570" t="e">
        <f xml:space="preserve"> IF(#REF!=0, "TBD",#REF!)</f>
        <v>#REF!</v>
      </c>
      <c r="H14" s="1571"/>
      <c r="I14" s="118" t="e">
        <f>_xlfn.IFS(G14="TBD",1,G14='Assume|Quant Indicators'!Q21,6,G14&gt;='Assume|Quant Indicators'!K21,4,G14&gt;='Assume|Quant Indicators'!I21,3,G14&gt;='Assume|Quant Indicators'!G21,2,G14&lt;='Assume|Quant Indicators'!F21,1)</f>
        <v>#REF!</v>
      </c>
      <c r="J14" s="119" t="e">
        <f>#REF!</f>
        <v>#REF!</v>
      </c>
      <c r="K14" s="56"/>
      <c r="N14" s="13"/>
      <c r="O14" s="30" t="e">
        <f xml:space="preserve"> IF(#REF!=0, "TBD",#REF!)</f>
        <v>#REF!</v>
      </c>
      <c r="P14" s="30" t="e">
        <f>_xlfn.IFS(O14="TBD",1,O14='Assume|Quant Indicators'!Q21,6,O14&gt;='Assume|Quant Indicators'!K21,4,O14&gt;='Assume|Quant Indicators'!I21,3,O14&gt;='Assume|Quant Indicators'!G21,2,O14&lt;='Assume|Quant Indicators'!F21,1)</f>
        <v>#REF!</v>
      </c>
      <c r="Q14" s="30"/>
      <c r="R14" s="30"/>
      <c r="S14" s="30"/>
      <c r="T14" s="30"/>
      <c r="U14" s="30"/>
      <c r="V14" s="30"/>
      <c r="W14" s="30"/>
      <c r="X14" s="30"/>
      <c r="Y14" s="30"/>
      <c r="Z14" s="30"/>
      <c r="AA14" s="30"/>
      <c r="AB14" s="30"/>
      <c r="AC14" s="30"/>
      <c r="AD14" s="30"/>
    </row>
    <row r="15" spans="1:34" x14ac:dyDescent="0.25">
      <c r="A15" s="13"/>
      <c r="B15" s="1567" t="e">
        <f>+#REF!</f>
        <v>#REF!</v>
      </c>
      <c r="C15" s="1568"/>
      <c r="D15" s="1568"/>
      <c r="E15" s="1569"/>
      <c r="F15" s="122" t="e">
        <f>_xlfn.IFS(I15=1,$C$4,I15=2,$D$4,I15=3,$E$4,I15=4,$F$4,I15=5,$G$4,I15=6,"UoF")</f>
        <v>#REF!</v>
      </c>
      <c r="G15" s="1572" t="e">
        <f xml:space="preserve"> IF(#REF!=0, "TBD",#REF!)</f>
        <v>#REF!</v>
      </c>
      <c r="H15" s="1573"/>
      <c r="I15" s="118" t="e">
        <f>_xlfn.IFS(G15="TBD",1,G15='Assume|Quant Indicators'!Q22,6,G15&gt;='Assume|Quant Indicators'!K22,4,G15&gt;='Assume|Quant Indicators'!I22,3,G15&gt;='Assume|Quant Indicators'!G22,2,G15&lt;='Assume|Quant Indicators'!F22,1)</f>
        <v>#REF!</v>
      </c>
      <c r="J15" s="119" t="e">
        <f>#REF!</f>
        <v>#REF!</v>
      </c>
      <c r="N15" s="13"/>
      <c r="O15" s="30" t="e">
        <f xml:space="preserve"> IF(#REF!=0, "TBD",#REF!)</f>
        <v>#REF!</v>
      </c>
      <c r="P15" s="30" t="e">
        <f>_xlfn.IFS(O15="TBD",1,O15='Assume|Quant Indicators'!Q22,6,O15&gt;='Assume|Quant Indicators'!K22,4,O15&gt;='Assume|Quant Indicators'!I22,3,O15&gt;='Assume|Quant Indicators'!G22,2,O15&lt;='Assume|Quant Indicators'!F22,1)</f>
        <v>#REF!</v>
      </c>
      <c r="Q15" s="30"/>
      <c r="R15" s="30"/>
      <c r="S15" s="30"/>
      <c r="T15" s="30"/>
      <c r="U15" s="30"/>
      <c r="V15" s="30"/>
      <c r="W15" s="30"/>
      <c r="X15" s="30"/>
      <c r="Y15" s="30"/>
      <c r="Z15" s="30"/>
      <c r="AA15" s="30"/>
      <c r="AB15" s="30"/>
      <c r="AC15" s="30"/>
      <c r="AD15" s="30"/>
    </row>
    <row r="16" spans="1:34" x14ac:dyDescent="0.25">
      <c r="A16" s="13"/>
      <c r="B16" s="1567" t="str">
        <f>Calculations!A9</f>
        <v>Availability (l/pc/day)</v>
      </c>
      <c r="C16" s="1568"/>
      <c r="D16" s="1568"/>
      <c r="E16" s="1569"/>
      <c r="F16" s="122" t="str">
        <f>_xlfn.IFS(I16=1,$C$4,I16=2,$D$4,I16=3,$E$4,I16=4,$F$4,I16=5,$G$4,I16=6,"UoF")</f>
        <v>Elementary</v>
      </c>
      <c r="G16" s="1574" t="str">
        <f>IFERROR(INDEX(Calculations!$A$3:$E$57,MATCH(B16,Calculations!$A$3:$A$57,0),MATCH(J16,Calculations!$A$3:$E$3,0)),"TBD")</f>
        <v>TBD</v>
      </c>
      <c r="H16" s="1575"/>
      <c r="I16" s="118">
        <f>_xlfn.IFS(G16="TBD",1,G16= "Enough", 6,G16&lt;'Assume|Quant Indicators'!F23,1,G16&lt;='Assume|Quant Indicators'!H23,2,G16&lt;='Assume|Quant Indicators'!J23,3,G16&lt;='Assume|Quant Indicators'!L23,4,G16&gt;'Assume|Quant Indicators'!L23,5)</f>
        <v>1</v>
      </c>
      <c r="J16" s="119" t="e">
        <f>#REF!</f>
        <v>#REF!</v>
      </c>
      <c r="N16" s="13"/>
      <c r="O16" s="180" t="e">
        <f>Calculations!E9</f>
        <v>#REF!</v>
      </c>
      <c r="P16" s="30" t="e">
        <f>_xlfn.IFS(O16="TBD",1,O16= "Enough", 6,O16&gt;='Assume|Quant Indicators'!M23,5,O16&lt;'Assume|Quant Indicators'!M23,4,O16&lt;='Assume|Quant Indicators'!J23,3,O16&lt;='Assume|Quant Indicators'!H23,2,O16&lt;'Assume|Quant Indicators'!F23,1)</f>
        <v>#REF!</v>
      </c>
      <c r="Q16" s="30"/>
      <c r="R16" s="30"/>
      <c r="S16" s="30"/>
      <c r="T16" s="30"/>
      <c r="U16" s="30"/>
      <c r="V16" s="30"/>
      <c r="W16" s="30"/>
      <c r="X16" s="30"/>
      <c r="Y16" s="30"/>
      <c r="Z16" s="30"/>
      <c r="AA16" s="30"/>
      <c r="AB16" s="30"/>
      <c r="AC16" s="30"/>
      <c r="AD16" s="30"/>
    </row>
    <row r="17" spans="1:30" ht="16.5" thickBot="1" x14ac:dyDescent="0.3">
      <c r="A17" s="13"/>
      <c r="B17" s="113" t="e">
        <f>+#REF!</f>
        <v>#REF!</v>
      </c>
      <c r="C17" s="19"/>
      <c r="D17" s="19"/>
      <c r="E17" s="114"/>
      <c r="F17" s="122" t="e">
        <f>_xlfn.IFS(I17=1,$C$4,I17=2,$D$4,I17=3,$E$4,I17=4,$F$4,I17=5,$G$4,I17=6,"UoF")</f>
        <v>#REF!</v>
      </c>
      <c r="G17" s="1576" t="e">
        <f xml:space="preserve"> IF(#REF!=0, "TBD",#REF!)</f>
        <v>#REF!</v>
      </c>
      <c r="H17" s="1577"/>
      <c r="I17" s="118" t="e">
        <f>_xlfn.IFS(G17="TBD",1,G17='Assume|Quant Indicators'!Q24,6,G17&gt;'Assume|Quant Indicators'!M24,5,G17&gt;'Assume|Quant Indicators'!K24,4,G17&gt;='Assume|Quant Indicators'!I24,3,G17&lt;'Assume|Quant Indicators'!H24,2)</f>
        <v>#REF!</v>
      </c>
      <c r="J17" s="119" t="e">
        <f>#REF!</f>
        <v>#REF!</v>
      </c>
      <c r="N17" s="13"/>
      <c r="O17" s="30" t="e">
        <f xml:space="preserve"> IF(#REF!=0, "TBD",#REF!)</f>
        <v>#REF!</v>
      </c>
      <c r="P17" s="30" t="e">
        <f>_xlfn.IFS(O17="TBD",1,O17='Assume|Quant Indicators'!Q24,6,O17&gt;'Assume|Quant Indicators'!M24,5,O17&gt;'Assume|Quant Indicators'!K24,4,O17&gt;='Assume|Quant Indicators'!I24,3,O17&lt;'Assume|Quant Indicators'!H24,2)</f>
        <v>#REF!</v>
      </c>
      <c r="Q17" s="30"/>
      <c r="R17" s="30"/>
      <c r="S17" s="30"/>
      <c r="T17" s="30"/>
      <c r="U17" s="30"/>
      <c r="V17" s="30"/>
      <c r="W17" s="30"/>
      <c r="X17" s="30"/>
      <c r="Y17" s="30"/>
      <c r="Z17" s="30"/>
      <c r="AA17" s="30"/>
      <c r="AB17" s="30"/>
      <c r="AC17" s="30"/>
      <c r="AD17" s="30"/>
    </row>
    <row r="18" spans="1:30" ht="16.5" thickBot="1" x14ac:dyDescent="0.3">
      <c r="A18" s="13"/>
      <c r="B18" s="1565" t="str">
        <f>+B6</f>
        <v>Safe</v>
      </c>
      <c r="C18" s="1566"/>
      <c r="D18" s="1566"/>
      <c r="E18" s="1566"/>
      <c r="F18" s="1566"/>
      <c r="G18" s="1541"/>
      <c r="H18" s="1541"/>
      <c r="I18" s="120"/>
      <c r="J18" s="121"/>
      <c r="N18" s="13"/>
      <c r="O18" s="30"/>
      <c r="P18" s="30"/>
      <c r="Q18" s="30"/>
      <c r="R18" s="30"/>
      <c r="S18" s="30"/>
      <c r="T18" s="30"/>
      <c r="U18" s="30"/>
      <c r="V18" s="30"/>
      <c r="W18" s="30"/>
      <c r="X18" s="30"/>
      <c r="Y18" s="30"/>
      <c r="Z18" s="30"/>
      <c r="AA18" s="30"/>
      <c r="AB18" s="30"/>
      <c r="AC18" s="30"/>
      <c r="AD18" s="30"/>
    </row>
    <row r="19" spans="1:30" ht="15.75" customHeight="1" x14ac:dyDescent="0.25">
      <c r="A19" s="13"/>
      <c r="B19" s="113" t="e">
        <f>+#REF!</f>
        <v>#REF!</v>
      </c>
      <c r="C19" s="19"/>
      <c r="D19" s="19"/>
      <c r="E19" s="114"/>
      <c r="F19" s="122" t="e">
        <f>_xlfn.IFS(I19=1,$C$4,I19=2,$D$4,I19=3,$E$4,I19=4,$F$4,I19=5,$G$4,I19=6,"UoF")</f>
        <v>#REF!</v>
      </c>
      <c r="G19" s="1572" t="e">
        <f xml:space="preserve"> IF(#REF!=0, "TBD",#REF!)</f>
        <v>#REF!</v>
      </c>
      <c r="H19" s="1573"/>
      <c r="I19" s="118" t="e">
        <f>_xlfn.IFS(G19="TBD",1,G19='Assume|Quant Indicators'!Q27,6,G19&gt;'Assume|Quant Indicators'!M27,5,G19&gt;'Assume|Quant Indicators'!K27,4,G19&gt;'Assume|Quant Indicators'!I27,3,G19&gt;='Assume|Quant Indicators'!G27,2,G19&lt;'Assume|Quant Indicators'!F27,1)</f>
        <v>#REF!</v>
      </c>
      <c r="J19" s="119" t="e">
        <f>#REF!</f>
        <v>#REF!</v>
      </c>
      <c r="N19" s="13"/>
      <c r="O19" s="30" t="e">
        <f xml:space="preserve"> IF(#REF!=0, "TBD",#REF!)</f>
        <v>#REF!</v>
      </c>
      <c r="P19" s="30" t="e">
        <f>_xlfn.IFS(O19="TBD",1,O19='Assume|Quant Indicators'!Q27,6,O19&gt;'Assume|Quant Indicators'!M27,5,O19&gt;'Assume|Quant Indicators'!K27,4,O19&gt;'Assume|Quant Indicators'!I27,3,O19&gt;='Assume|Quant Indicators'!G27,2,O19&lt;'Assume|Quant Indicators'!F27,1)</f>
        <v>#REF!</v>
      </c>
      <c r="Q19" s="30"/>
      <c r="R19" s="30"/>
      <c r="S19" s="30"/>
      <c r="T19" s="30"/>
      <c r="U19" s="30"/>
      <c r="V19" s="30"/>
      <c r="W19" s="30"/>
      <c r="X19" s="30"/>
      <c r="Y19" s="30"/>
      <c r="Z19" s="30"/>
      <c r="AA19" s="30"/>
      <c r="AB19" s="30"/>
      <c r="AC19" s="30"/>
      <c r="AD19" s="30"/>
    </row>
    <row r="20" spans="1:30" ht="16.5" thickBot="1" x14ac:dyDescent="0.3">
      <c r="A20" s="13"/>
      <c r="B20" s="113" t="str">
        <f>+Calculations!A8</f>
        <v>Wastewater and fecal sludge treatment</v>
      </c>
      <c r="C20" s="19"/>
      <c r="D20" s="19"/>
      <c r="E20" s="114"/>
      <c r="F20" s="122" t="str">
        <f>_xlfn.IFS(I20=1,$C$4,I20=2,$D$4,I20=3,$E$4,I20=4,$F$4,I20=5,$G$4,I20=6,"UoF")</f>
        <v>Elementary</v>
      </c>
      <c r="G20" s="1578" t="str">
        <f>IFERROR(INDEX(Calculations!$A$3:$E$57,MATCH(B20,Calculations!$A$3:$A$57,0),MATCH(J20,Calculations!$A$3:$E$3,0)),"TBD")</f>
        <v>TBD</v>
      </c>
      <c r="H20" s="1579"/>
      <c r="I20" s="118">
        <f>_xlfn.IFS(G20="TBD",1,G20='Assume|Quant Indicators'!Q28,6,G20&gt;'Assume|Quant Indicators'!M28,5,G20&gt;'Assume|Quant Indicators'!K28,4,G20&gt;='Assume|Quant Indicators'!I28,3,G20&lt;'Assume|Quant Indicators'!H28,2)</f>
        <v>1</v>
      </c>
      <c r="J20" s="119" t="e">
        <f>#REF!</f>
        <v>#REF!</v>
      </c>
      <c r="N20" s="13"/>
      <c r="O20" s="181" t="str">
        <f>+Calculations!E8</f>
        <v>TBD</v>
      </c>
      <c r="P20" s="30">
        <f>_xlfn.IFS(O20="TBD",1,O20='Assume|Quant Indicators'!Q28,6,O20&gt;'Assume|Quant Indicators'!M28,5,O20&gt;'Assume|Quant Indicators'!K28,4,O20&gt;='Assume|Quant Indicators'!I28,3,O20&lt;'Assume|Quant Indicators'!H28,2)</f>
        <v>1</v>
      </c>
      <c r="Q20" s="30"/>
      <c r="R20" s="30"/>
      <c r="S20" s="30"/>
      <c r="T20" s="30"/>
      <c r="U20" s="30"/>
      <c r="V20" s="30"/>
      <c r="W20" s="30"/>
      <c r="X20" s="30"/>
      <c r="Y20" s="30"/>
      <c r="Z20" s="30"/>
      <c r="AA20" s="30"/>
      <c r="AB20" s="30"/>
      <c r="AC20" s="30"/>
      <c r="AD20" s="30"/>
    </row>
    <row r="21" spans="1:30" ht="16.5" thickBot="1" x14ac:dyDescent="0.3">
      <c r="A21" s="13"/>
      <c r="B21" s="1565" t="str">
        <f>+B7</f>
        <v>Inclusive</v>
      </c>
      <c r="C21" s="1566"/>
      <c r="D21" s="1566"/>
      <c r="E21" s="1566"/>
      <c r="F21" s="1566"/>
      <c r="G21" s="1541"/>
      <c r="H21" s="1541"/>
      <c r="I21" s="120"/>
      <c r="J21" s="121"/>
      <c r="N21" s="13"/>
      <c r="O21" s="30"/>
      <c r="P21" s="30"/>
      <c r="Q21" s="30"/>
      <c r="R21" s="30"/>
      <c r="S21" s="30"/>
      <c r="T21" s="30"/>
      <c r="U21" s="30"/>
      <c r="V21" s="30"/>
      <c r="W21" s="30"/>
      <c r="X21" s="30"/>
      <c r="Y21" s="30"/>
      <c r="Z21" s="30"/>
      <c r="AA21" s="30"/>
      <c r="AB21" s="30"/>
      <c r="AC21" s="30"/>
      <c r="AD21" s="30"/>
    </row>
    <row r="22" spans="1:30" x14ac:dyDescent="0.25">
      <c r="A22" s="13"/>
      <c r="B22" s="113" t="str">
        <f>Calculations!A6</f>
        <v>Drinking water coverage</v>
      </c>
      <c r="C22" s="19"/>
      <c r="D22" s="19"/>
      <c r="E22" s="114"/>
      <c r="F22" s="122" t="str">
        <f>_xlfn.IFS(I22=1,$C$4,I22=2,$D$4,I22=3,$E$4,I22=4,$F$4,I22=5,$G$4,I22=6,"UoF")</f>
        <v>Elementary</v>
      </c>
      <c r="G22" s="1580" t="str">
        <f>IFERROR(INDEX(Calculations!$A$3:$E$57,MATCH(B22,Calculations!$A$3:$A$57,0),MATCH(J22,Calculations!$A$3:$E$3,0)),"TBD")</f>
        <v>TBD</v>
      </c>
      <c r="H22" s="1581"/>
      <c r="I22" s="118">
        <f>_xlfn.IFS(G22="TBD",1,G22='Assume|Quant Indicators'!Q31,6,G22&gt;'Assume|Quant Indicators'!M31,5,G22&gt;'Assume|Quant Indicators'!K31,4,G22&gt;'Assume|Quant Indicators'!I31,3,G22&gt;='Assume|Quant Indicators'!G31,2,G22&lt;'Assume|Quant Indicators'!F31,1)</f>
        <v>1</v>
      </c>
      <c r="J22" s="119" t="e">
        <f>#REF!</f>
        <v>#REF!</v>
      </c>
      <c r="N22" s="13"/>
      <c r="O22" s="30">
        <f>Calculations!I6</f>
        <v>0</v>
      </c>
      <c r="P22" s="30">
        <f>_xlfn.IFS(O22="TBD",1,O22='Assume|Quant Indicators'!X31,6,O22&gt;'Assume|Quant Indicators'!T31,5,O22&gt;'Assume|Quant Indicators'!R31,4,O22&gt;'Assume|Quant Indicators'!P31,3,O22&gt;='Assume|Quant Indicators'!N31,2,O22&lt;'Assume|Quant Indicators'!M31,1)</f>
        <v>6</v>
      </c>
      <c r="Q22" s="30"/>
      <c r="R22" s="30"/>
      <c r="S22" s="30"/>
      <c r="T22" s="30"/>
      <c r="U22" s="30"/>
      <c r="V22" s="30"/>
      <c r="W22" s="30"/>
      <c r="X22" s="30"/>
      <c r="Y22" s="30"/>
      <c r="Z22" s="30"/>
      <c r="AA22" s="30"/>
      <c r="AB22" s="30"/>
      <c r="AC22" s="30"/>
      <c r="AD22" s="30"/>
    </row>
    <row r="23" spans="1:30" ht="16.5" thickBot="1" x14ac:dyDescent="0.3">
      <c r="A23" s="13"/>
      <c r="B23" s="113" t="str">
        <f>Calculations!A7</f>
        <v>Sanitation coverage</v>
      </c>
      <c r="C23" s="19"/>
      <c r="D23" s="19"/>
      <c r="E23" s="114"/>
      <c r="F23" s="122" t="str">
        <f>_xlfn.IFS(I23=1,$C$4,I23=2,$D$4,I23=3,$E$4,I23=4,$F$4,I23=5,$G$4,I23=6,"UoF")</f>
        <v>Elementary</v>
      </c>
      <c r="G23" s="1582" t="str">
        <f>IFERROR(INDEX(Calculations!$A$3:$E$57,MATCH(B23,Calculations!$A$3:$A$57,0),MATCH(J23,Calculations!$A$3:$E$3,0)),"TBD")</f>
        <v>TBD</v>
      </c>
      <c r="H23" s="1583"/>
      <c r="I23" s="118">
        <f>_xlfn.IFS(G23="TBD",1,G23='Assume|Quant Indicators'!Q32,6,G23&gt;'Assume|Quant Indicators'!M32,5,G23&gt;'Assume|Quant Indicators'!K32,4,G23&gt;='Assume|Quant Indicators'!I32,3,G23&lt;'Assume|Quant Indicators'!H32,2)</f>
        <v>1</v>
      </c>
      <c r="J23" s="119" t="e">
        <f>#REF!</f>
        <v>#REF!</v>
      </c>
      <c r="N23" s="13"/>
      <c r="O23" s="30">
        <f>Calculations!I7</f>
        <v>0</v>
      </c>
      <c r="P23" s="30">
        <f>_xlfn.IFS(O23="TBD",1,O23='Assume|Quant Indicators'!Q32,6,O23&gt;'Assume|Quant Indicators'!M32,5,O23&gt;'Assume|Quant Indicators'!K32,4,O23&gt;='Assume|Quant Indicators'!I32,3,O23&lt;'Assume|Quant Indicators'!H32,2)</f>
        <v>2</v>
      </c>
      <c r="Q23" s="30"/>
      <c r="R23" s="30"/>
      <c r="S23" s="30"/>
      <c r="T23" s="30"/>
      <c r="U23" s="30"/>
      <c r="V23" s="30"/>
      <c r="W23" s="30"/>
      <c r="X23" s="30"/>
      <c r="Y23" s="30"/>
      <c r="Z23" s="30"/>
      <c r="AA23" s="30"/>
      <c r="AB23" s="30"/>
      <c r="AC23" s="30"/>
      <c r="AD23" s="30"/>
    </row>
    <row r="24" spans="1:30" ht="16.5" thickBot="1" x14ac:dyDescent="0.3">
      <c r="A24" s="13"/>
      <c r="B24" s="1565" t="str">
        <f>+B8</f>
        <v>Transparent</v>
      </c>
      <c r="C24" s="1566"/>
      <c r="D24" s="1566"/>
      <c r="E24" s="1566"/>
      <c r="F24" s="1566"/>
      <c r="G24" s="1541"/>
      <c r="H24" s="1541"/>
      <c r="I24" s="120"/>
      <c r="J24" s="121"/>
      <c r="N24" s="13"/>
      <c r="O24" s="30"/>
      <c r="P24" s="30"/>
      <c r="Q24" s="30"/>
      <c r="R24" s="30"/>
      <c r="S24" s="30"/>
      <c r="T24" s="30"/>
      <c r="U24" s="30"/>
      <c r="V24" s="30"/>
      <c r="W24" s="30"/>
      <c r="X24" s="30"/>
      <c r="Y24" s="30"/>
      <c r="Z24" s="30"/>
      <c r="AA24" s="30"/>
      <c r="AB24" s="30"/>
      <c r="AC24" s="30"/>
      <c r="AD24" s="30"/>
    </row>
    <row r="25" spans="1:30" ht="41.25" customHeight="1" x14ac:dyDescent="0.25">
      <c r="A25" s="13"/>
      <c r="B25" s="113" t="e">
        <f>+#REF!</f>
        <v>#REF!</v>
      </c>
      <c r="C25" s="19"/>
      <c r="D25" s="19"/>
      <c r="E25" s="114"/>
      <c r="F25" s="122" t="str">
        <f>_xlfn.IFS(I25=1,$C$4,I25=2,$D$4,I25=3,$E$4,I25=4,$F$4,I25=5,$G$4,I25=6,"UoF")</f>
        <v>Elementary</v>
      </c>
      <c r="G25" s="1584" t="str">
        <f>+IFERROR(INDEX(#REF!,1,MATCH(TRUE,#REF!,0)),"TBD")</f>
        <v>TBD</v>
      </c>
      <c r="H25" s="1585"/>
      <c r="I25" s="118">
        <f>IF(G25="TBD",1,_xlfn.IFS(G25='Assume|Qualitative Indicators'!$C$15,'Assume|Qualitative Indicators'!$C$6,G25='Assume|Qualitative Indicators'!$D$15,'Assume|Qualitative Indicators'!$D$6,G25='Assume|Qualitative Indicators'!$E$15,'Assume|Qualitative Indicators'!$E$6,G25='Assume|Qualitative Indicators'!$E$15,'Assume|Qualitative Indicators'!$E$6,G25='Assume|Qualitative Indicators'!$F$15,'Assume|Qualitative Indicators'!$F$6,G25='Assume|Qualitative Indicators'!$G$15,'Assume|Qualitative Indicators'!$G$6,G25='Assume|Qualitative Indicators'!$H$15,'Assume|Qualitative Indicators'!$H$6))</f>
        <v>1</v>
      </c>
      <c r="J25" s="119" t="e">
        <f>#REF!</f>
        <v>#REF!</v>
      </c>
      <c r="N25" s="13"/>
      <c r="O25" s="30" t="e">
        <f>IF(#REF!=0,"TBD",#REF!)</f>
        <v>#REF!</v>
      </c>
      <c r="P25" s="30" t="e">
        <f>IF(O25="TBD",1,_xlfn.IFS(O25='Assume|Qualitative Indicators'!$C$15,'Assume|Qualitative Indicators'!$C$6,O25='Assume|Qualitative Indicators'!$D$15,'Assume|Qualitative Indicators'!$D$6,O25='Assume|Qualitative Indicators'!$E$15,'Assume|Qualitative Indicators'!$E$6,O25='Assume|Qualitative Indicators'!$E$15,'Assume|Qualitative Indicators'!$E$6,O25='Assume|Qualitative Indicators'!$F$15,'Assume|Qualitative Indicators'!$F$6,O25='Assume|Qualitative Indicators'!$G$15,'Assume|Qualitative Indicators'!$G$6,O25='Assume|Qualitative Indicators'!$H$15,'Assume|Qualitative Indicators'!$H$6))</f>
        <v>#REF!</v>
      </c>
      <c r="Q25" s="30"/>
      <c r="R25" s="30"/>
      <c r="S25" s="30"/>
      <c r="T25" s="30"/>
      <c r="U25" s="30"/>
      <c r="V25" s="30"/>
      <c r="W25" s="30"/>
      <c r="X25" s="30"/>
      <c r="Y25" s="30"/>
      <c r="Z25" s="30"/>
      <c r="AA25" s="30"/>
      <c r="AB25" s="30"/>
      <c r="AC25" s="30"/>
      <c r="AD25" s="30"/>
    </row>
    <row r="26" spans="1:30" ht="48.75" customHeight="1" thickBot="1" x14ac:dyDescent="0.3">
      <c r="A26" s="13"/>
      <c r="B26" s="113" t="e">
        <f>+#REF!</f>
        <v>#REF!</v>
      </c>
      <c r="C26" s="19"/>
      <c r="D26" s="19"/>
      <c r="E26" s="114"/>
      <c r="F26" s="122" t="str">
        <f>_xlfn.IFS(I26=1,$C$4,I26=2,$D$4,I26=3,$E$4,I26=4,$F$4,I26=5,$G$4,I26=6,"UoF")</f>
        <v>Elementary</v>
      </c>
      <c r="G26" s="1586" t="str">
        <f>+IFERROR(INDEX(#REF!,1,MATCH(TRUE,#REF!,0)),"TBD")</f>
        <v>TBD</v>
      </c>
      <c r="H26" s="1587"/>
      <c r="I26" s="118">
        <f>IF(G26="TBD",1,_xlfn.IFS(G26='Assume|Qualitative Indicators'!$C$17,'Assume|Qualitative Indicators'!$C$6,G26='Assume|Qualitative Indicators'!$D$17,'Assume|Qualitative Indicators'!$D$6,G26='Assume|Qualitative Indicators'!$E$17,'Assume|Qualitative Indicators'!$E$6,G26='Assume|Qualitative Indicators'!$E$17,'Assume|Qualitative Indicators'!$E$6,G26='Assume|Qualitative Indicators'!$F$17,'Assume|Qualitative Indicators'!$F$6,G26='Assume|Qualitative Indicators'!$G$17,'Assume|Qualitative Indicators'!$G$6,G26='Assume|Qualitative Indicators'!$H$17,'Assume|Qualitative Indicators'!$H$6))</f>
        <v>1</v>
      </c>
      <c r="J26" s="119" t="e">
        <f>#REF!</f>
        <v>#REF!</v>
      </c>
      <c r="N26" s="13"/>
      <c r="O26" s="30" t="e">
        <f>IF(#REF!=0,"TBD",#REF!)</f>
        <v>#REF!</v>
      </c>
      <c r="P26" s="30" t="e">
        <f>IF(O26="TBD",1,_xlfn.IFS(O26='Assume|Qualitative Indicators'!$C$17,'Assume|Qualitative Indicators'!$C$6,O26='Assume|Qualitative Indicators'!$D$17,'Assume|Qualitative Indicators'!$D$6,O26='Assume|Qualitative Indicators'!$E$17,'Assume|Qualitative Indicators'!$E$6,O26='Assume|Qualitative Indicators'!$E$17,'Assume|Qualitative Indicators'!$E$6,O26='Assume|Qualitative Indicators'!$F$17,'Assume|Qualitative Indicators'!$F$6,O26='Assume|Qualitative Indicators'!$G$17,'Assume|Qualitative Indicators'!$G$6,O26='Assume|Qualitative Indicators'!$H$17,'Assume|Qualitative Indicators'!$H$6))</f>
        <v>#REF!</v>
      </c>
      <c r="Q26" s="30"/>
      <c r="R26" s="30"/>
      <c r="S26" s="30"/>
      <c r="T26" s="30"/>
      <c r="U26" s="30"/>
      <c r="V26" s="30"/>
      <c r="W26" s="30"/>
      <c r="X26" s="30"/>
      <c r="Y26" s="30"/>
      <c r="Z26" s="30"/>
      <c r="AA26" s="30"/>
      <c r="AB26" s="30"/>
      <c r="AC26" s="30"/>
      <c r="AD26" s="30"/>
    </row>
    <row r="27" spans="1:30" ht="16.5" customHeight="1" thickBot="1" x14ac:dyDescent="0.3">
      <c r="A27" s="13"/>
      <c r="B27" s="1565" t="str">
        <f>+B9</f>
        <v>Responsive</v>
      </c>
      <c r="C27" s="1566"/>
      <c r="D27" s="1566"/>
      <c r="E27" s="1566"/>
      <c r="F27" s="1566"/>
      <c r="G27" s="1541"/>
      <c r="H27" s="1541"/>
      <c r="I27" s="120"/>
      <c r="J27" s="121"/>
      <c r="N27" s="13"/>
      <c r="O27" s="30"/>
      <c r="P27" s="30"/>
      <c r="Q27" s="30"/>
      <c r="R27" s="30"/>
      <c r="S27" s="30"/>
      <c r="T27" s="30"/>
      <c r="U27" s="30"/>
      <c r="V27" s="30"/>
      <c r="W27" s="30"/>
      <c r="X27" s="30"/>
      <c r="Y27" s="30"/>
      <c r="Z27" s="30"/>
      <c r="AA27" s="30"/>
      <c r="AB27" s="30"/>
      <c r="AC27" s="30"/>
      <c r="AD27" s="30"/>
    </row>
    <row r="28" spans="1:30" x14ac:dyDescent="0.25">
      <c r="A28" s="13"/>
      <c r="B28" s="113" t="e">
        <f>#REF!</f>
        <v>#REF!</v>
      </c>
      <c r="C28" s="19"/>
      <c r="D28" s="19"/>
      <c r="E28" s="114"/>
      <c r="F28" s="122" t="e">
        <f t="shared" ref="F28:F35" si="0">_xlfn.IFS(I28=1,$C$4,I28=2,$D$4,I28=3,$E$4,I28=4,$F$4,I28=5,$G$4,I28=6,"UoF")</f>
        <v>#REF!</v>
      </c>
      <c r="G28" s="1572" t="e">
        <f xml:space="preserve"> IF(#REF!=0, "TBD",#REF!)</f>
        <v>#REF!</v>
      </c>
      <c r="H28" s="1573"/>
      <c r="I28" s="118" t="e">
        <f>_xlfn.IFS(G28="TBD",1,G28&lt;'Assume|Quant Indicators'!H37,2,G28&lt;='Assume|Quant Indicators'!J37,3,G28&lt;='Assume|Quant Indicators'!L37,4,G28&lt;'Assume|Quant Indicators'!N37,5,G28='Assume|Quant Indicators'!Q37,6)</f>
        <v>#REF!</v>
      </c>
      <c r="J28" s="119" t="e">
        <f>#REF!</f>
        <v>#REF!</v>
      </c>
      <c r="N28" s="13"/>
      <c r="O28" s="30" t="e">
        <f xml:space="preserve"> IF(#REF!=0, "TBD",#REF!)</f>
        <v>#REF!</v>
      </c>
      <c r="P28" s="30" t="e">
        <f>_xlfn.IFS(O28="TBD",1,O28&lt;'Assume|Quant Indicators'!H37,2,O28&lt;='Assume|Quant Indicators'!J37,3,O28&lt;='Assume|Quant Indicators'!L37,4,O28&lt;'Assume|Quant Indicators'!N37,5,O28='Assume|Quant Indicators'!Q37,6)</f>
        <v>#REF!</v>
      </c>
      <c r="Q28" s="30"/>
      <c r="R28" s="30"/>
      <c r="S28" s="30"/>
      <c r="T28" s="30"/>
      <c r="U28" s="30"/>
      <c r="V28" s="30"/>
      <c r="W28" s="30"/>
      <c r="X28" s="30"/>
      <c r="Y28" s="30"/>
      <c r="Z28" s="30"/>
      <c r="AA28" s="30"/>
      <c r="AB28" s="30"/>
      <c r="AC28" s="30"/>
      <c r="AD28" s="30"/>
    </row>
    <row r="29" spans="1:30" x14ac:dyDescent="0.25">
      <c r="A29" s="13"/>
      <c r="B29" s="113" t="e">
        <f>#REF!</f>
        <v>#REF!</v>
      </c>
      <c r="C29" s="19"/>
      <c r="D29" s="19"/>
      <c r="E29" s="114"/>
      <c r="F29" s="122" t="e">
        <f t="shared" si="0"/>
        <v>#REF!</v>
      </c>
      <c r="G29" s="1572" t="e">
        <f xml:space="preserve"> IF(#REF!=0, "TBD",#REF!)</f>
        <v>#REF!</v>
      </c>
      <c r="H29" s="1573"/>
      <c r="I29" s="118" t="e">
        <f>_xlfn.IFS(G29="TBD",1,G29&lt;'Assume|Quant Indicators'!H35,2,G29&lt;='Assume|Quant Indicators'!J35,3,G29&lt;='Assume|Quant Indicators'!L35,4,G29&lt;='Assume|Quant Indicators'!N35,5,G29&gt;'Assume|Quant Indicators'!Q35,6)</f>
        <v>#REF!</v>
      </c>
      <c r="J29" s="119" t="e">
        <f>#REF!</f>
        <v>#REF!</v>
      </c>
      <c r="N29" s="13"/>
      <c r="O29" s="30" t="e">
        <f xml:space="preserve"> IF(#REF!=0, "TBD",#REF!)</f>
        <v>#REF!</v>
      </c>
      <c r="P29" s="30" t="e">
        <f>_xlfn.IFS(O29="TBD",1,O29&lt;'Assume|Quant Indicators'!O35,2,O29&lt;='Assume|Quant Indicators'!Q35,3,O29&lt;='Assume|Quant Indicators'!S35,4,O29&lt;='Assume|Quant Indicators'!U35,5,O29&gt;'Assume|Quant Indicators'!X35,6)</f>
        <v>#REF!</v>
      </c>
      <c r="Q29" s="30"/>
      <c r="R29" s="30"/>
      <c r="S29" s="30"/>
      <c r="T29" s="30"/>
      <c r="U29" s="30"/>
      <c r="V29" s="30"/>
      <c r="W29" s="30"/>
      <c r="X29" s="30"/>
      <c r="Y29" s="30"/>
      <c r="Z29" s="30"/>
      <c r="AA29" s="30"/>
      <c r="AB29" s="30"/>
      <c r="AC29" s="30"/>
      <c r="AD29" s="30"/>
    </row>
    <row r="30" spans="1:30" ht="53.25" customHeight="1" x14ac:dyDescent="0.25">
      <c r="A30" s="13"/>
      <c r="B30" s="57" t="e">
        <f>#REF!</f>
        <v>#REF!</v>
      </c>
      <c r="C30" s="19"/>
      <c r="D30" s="19"/>
      <c r="E30" s="114"/>
      <c r="F30" s="122" t="str">
        <f t="shared" si="0"/>
        <v>Elementary</v>
      </c>
      <c r="G30" s="1588" t="str">
        <f>+IFERROR(INDEX(#REF!,1,MATCH(TRUE,#REF!,0)),"TBD")</f>
        <v>TBD</v>
      </c>
      <c r="H30" s="1589"/>
      <c r="I30" s="122">
        <f>IF(G30="TBD",1,_xlfn.IFS(G30='Assume|Qualitative Indicators'!$C8,'Assume|Qualitative Indicators'!$C$6,G30='Assume|Qualitative Indicators'!$D8,'Assume|Qualitative Indicators'!$D$6,G30='Assume|Qualitative Indicators'!$E8,'Assume|Qualitative Indicators'!$E$6,G30='Assume|Qualitative Indicators'!$F8,'Assume|Qualitative Indicators'!$F$6,G30='Assume|Qualitative Indicators'!$G8,'Assume|Qualitative Indicators'!$G$6,G30='Assume|Qualitative Indicators'!$H8,'Assume|Qualitative Indicators'!$H$6))</f>
        <v>1</v>
      </c>
      <c r="J30" s="119" t="e">
        <f>#REF!</f>
        <v>#REF!</v>
      </c>
      <c r="K30" s="13"/>
      <c r="L30" s="13"/>
      <c r="N30" s="13"/>
      <c r="O30" s="30" t="e">
        <f>IF(#REF!=0,"TBD",#REF!)</f>
        <v>#REF!</v>
      </c>
      <c r="P30" s="30" t="e">
        <f>IF(O30="TBD",1,_xlfn.IFS(O30='Assume|Qualitative Indicators'!$C8,'Assume|Qualitative Indicators'!$C$6,O30='Assume|Qualitative Indicators'!$D8,'Assume|Qualitative Indicators'!$D$6,O30='Assume|Qualitative Indicators'!$E8,'Assume|Qualitative Indicators'!$E$6,O30='Assume|Qualitative Indicators'!$F8,'Assume|Qualitative Indicators'!$F$6,O30='Assume|Qualitative Indicators'!$G8,'Assume|Qualitative Indicators'!$G$6,O30='Assume|Qualitative Indicators'!$H8,'Assume|Qualitative Indicators'!$H$6))</f>
        <v>#REF!</v>
      </c>
      <c r="Q30" s="30"/>
      <c r="R30" s="30"/>
      <c r="S30" s="30"/>
      <c r="T30" s="30"/>
      <c r="U30" s="30"/>
      <c r="V30" s="30"/>
      <c r="W30" s="30"/>
      <c r="X30" s="30"/>
      <c r="Y30" s="30"/>
      <c r="Z30" s="30"/>
      <c r="AA30" s="30"/>
      <c r="AB30" s="30"/>
      <c r="AC30" s="30"/>
      <c r="AD30" s="30"/>
    </row>
    <row r="31" spans="1:30" ht="60" customHeight="1" x14ac:dyDescent="0.25">
      <c r="A31" s="13"/>
      <c r="B31" s="57" t="e">
        <f>#REF!</f>
        <v>#REF!</v>
      </c>
      <c r="C31" s="19"/>
      <c r="D31" s="19"/>
      <c r="E31" s="114"/>
      <c r="F31" s="122" t="str">
        <f t="shared" si="0"/>
        <v>Elementary</v>
      </c>
      <c r="G31" s="1588" t="str">
        <f>+IFERROR(INDEX(#REF!,1,MATCH(TRUE,#REF!,0)),"TBD")</f>
        <v>TBD</v>
      </c>
      <c r="H31" s="1589"/>
      <c r="I31" s="122">
        <f>IF(G31="TBD",1,_xlfn.IFS(G31='Assume|Qualitative Indicators'!$C9,'Assume|Qualitative Indicators'!$C$6,G31='Assume|Qualitative Indicators'!$D9,'Assume|Qualitative Indicators'!$D$6,G31='Assume|Qualitative Indicators'!$E9,'Assume|Qualitative Indicators'!$E$6,G31='Assume|Qualitative Indicators'!$F9,'Assume|Qualitative Indicators'!$F$6,G31='Assume|Qualitative Indicators'!$G9,'Assume|Qualitative Indicators'!$G$6,G31='Assume|Qualitative Indicators'!$H9,'Assume|Qualitative Indicators'!$H$6))</f>
        <v>1</v>
      </c>
      <c r="J31" s="119" t="e">
        <f>#REF!</f>
        <v>#REF!</v>
      </c>
      <c r="K31" s="13"/>
      <c r="L31" s="13"/>
      <c r="N31" s="13"/>
      <c r="O31" s="30" t="e">
        <f>IF(#REF!=0,"TBD",#REF!)</f>
        <v>#REF!</v>
      </c>
      <c r="P31" s="30" t="e">
        <f>IF(O31="TBD",1,_xlfn.IFS(O31='Assume|Qualitative Indicators'!$C9,'Assume|Qualitative Indicators'!$C$6,O31='Assume|Qualitative Indicators'!$D9,'Assume|Qualitative Indicators'!$D$6,O31='Assume|Qualitative Indicators'!$E9,'Assume|Qualitative Indicators'!$E$6,O31='Assume|Qualitative Indicators'!$F9,'Assume|Qualitative Indicators'!$F$6,O31='Assume|Qualitative Indicators'!$G9,'Assume|Qualitative Indicators'!$G$6,O31='Assume|Qualitative Indicators'!$H9,'Assume|Qualitative Indicators'!$H$6))</f>
        <v>#REF!</v>
      </c>
      <c r="Q31" s="30"/>
      <c r="R31" s="30"/>
      <c r="S31" s="30"/>
      <c r="T31" s="30"/>
      <c r="U31" s="30"/>
      <c r="V31" s="30"/>
      <c r="W31" s="30"/>
      <c r="X31" s="30"/>
      <c r="Y31" s="30"/>
      <c r="Z31" s="30"/>
      <c r="AA31" s="30"/>
      <c r="AB31" s="30"/>
      <c r="AC31" s="30"/>
      <c r="AD31" s="30"/>
    </row>
    <row r="32" spans="1:30" ht="35.25" customHeight="1" x14ac:dyDescent="0.25">
      <c r="A32" s="13"/>
      <c r="B32" s="57" t="e">
        <f>#REF!</f>
        <v>#REF!</v>
      </c>
      <c r="C32" s="19"/>
      <c r="D32" s="19"/>
      <c r="E32" s="114"/>
      <c r="F32" s="122" t="str">
        <f t="shared" si="0"/>
        <v>Elementary</v>
      </c>
      <c r="G32" s="1588" t="str">
        <f>+IFERROR(INDEX(#REF!,1,MATCH(TRUE,#REF!,0)),"TBD")</f>
        <v>TBD</v>
      </c>
      <c r="H32" s="1589"/>
      <c r="I32" s="122">
        <f>IF(G32="TBD",1,_xlfn.IFS(G32='Assume|Qualitative Indicators'!$C10,'Assume|Qualitative Indicators'!$C$6,G32='Assume|Qualitative Indicators'!$D10,'Assume|Qualitative Indicators'!$D$6,G32='Assume|Qualitative Indicators'!$E10,'Assume|Qualitative Indicators'!$E$6,G32='Assume|Qualitative Indicators'!$F10,'Assume|Qualitative Indicators'!$F$6,G32='Assume|Qualitative Indicators'!$G10,'Assume|Qualitative Indicators'!$G$6,G32='Assume|Qualitative Indicators'!$H10,'Assume|Qualitative Indicators'!$H$6))</f>
        <v>1</v>
      </c>
      <c r="J32" s="119" t="e">
        <f>#REF!</f>
        <v>#REF!</v>
      </c>
      <c r="K32" s="13"/>
      <c r="L32" s="13"/>
      <c r="N32" s="13"/>
      <c r="O32" s="30" t="e">
        <f>IF(#REF!=0,"TBD",#REF!)</f>
        <v>#REF!</v>
      </c>
      <c r="P32" s="30" t="e">
        <f>IF(O32="TBD",1,_xlfn.IFS(O32='Assume|Qualitative Indicators'!$C10,'Assume|Qualitative Indicators'!$C$6,O32='Assume|Qualitative Indicators'!$D10,'Assume|Qualitative Indicators'!$D$6,O32='Assume|Qualitative Indicators'!$E10,'Assume|Qualitative Indicators'!$E$6,O32='Assume|Qualitative Indicators'!$F10,'Assume|Qualitative Indicators'!$F$6,O32='Assume|Qualitative Indicators'!$G10,'Assume|Qualitative Indicators'!$G$6,O32='Assume|Qualitative Indicators'!$H10,'Assume|Qualitative Indicators'!$H$6))</f>
        <v>#REF!</v>
      </c>
      <c r="Q32" s="30"/>
      <c r="R32" s="30"/>
      <c r="S32" s="30"/>
      <c r="T32" s="30"/>
      <c r="U32" s="30"/>
      <c r="V32" s="30"/>
      <c r="W32" s="30"/>
      <c r="X32" s="30"/>
      <c r="Y32" s="30"/>
      <c r="Z32" s="30"/>
      <c r="AA32" s="30"/>
      <c r="AB32" s="30"/>
      <c r="AC32" s="30"/>
      <c r="AD32" s="30"/>
    </row>
    <row r="33" spans="1:30" ht="60.75" customHeight="1" x14ac:dyDescent="0.25">
      <c r="A33" s="13"/>
      <c r="B33" s="57" t="e">
        <f>#REF!</f>
        <v>#REF!</v>
      </c>
      <c r="C33" s="19"/>
      <c r="D33" s="19"/>
      <c r="E33" s="114"/>
      <c r="F33" s="122" t="str">
        <f t="shared" si="0"/>
        <v>Elementary</v>
      </c>
      <c r="G33" s="1588" t="str">
        <f>+IFERROR(INDEX(#REF!,1,MATCH(TRUE,#REF!,0)),"TBD")</f>
        <v>TBD</v>
      </c>
      <c r="H33" s="1589"/>
      <c r="I33" s="122">
        <f>IF(G33="TBD",1,_xlfn.IFS(G33='Assume|Qualitative Indicators'!$C11,'Assume|Qualitative Indicators'!$C$6,G33='Assume|Qualitative Indicators'!$D11,'Assume|Qualitative Indicators'!$D$6,G33='Assume|Qualitative Indicators'!$E11,'Assume|Qualitative Indicators'!$E$6,G33='Assume|Qualitative Indicators'!$F11,'Assume|Qualitative Indicators'!$F$6,G33='Assume|Qualitative Indicators'!$G11,'Assume|Qualitative Indicators'!$G$6,G33='Assume|Qualitative Indicators'!$H11,'Assume|Qualitative Indicators'!$H$6))</f>
        <v>1</v>
      </c>
      <c r="J33" s="119" t="e">
        <f>#REF!</f>
        <v>#REF!</v>
      </c>
      <c r="K33" s="13"/>
      <c r="L33" s="13"/>
      <c r="N33" s="13"/>
      <c r="O33" s="30" t="e">
        <f>IF(#REF!=0,"TBD",#REF!)</f>
        <v>#REF!</v>
      </c>
      <c r="P33" s="30" t="e">
        <f>IF(O33="TBD",1,_xlfn.IFS(O33='Assume|Qualitative Indicators'!$C11,'Assume|Qualitative Indicators'!$C$6,O33='Assume|Qualitative Indicators'!$D11,'Assume|Qualitative Indicators'!$D$6,O33='Assume|Qualitative Indicators'!$E11,'Assume|Qualitative Indicators'!$E$6,O33='Assume|Qualitative Indicators'!$F11,'Assume|Qualitative Indicators'!$F$6,O33='Assume|Qualitative Indicators'!$G11,'Assume|Qualitative Indicators'!$G$6,O33='Assume|Qualitative Indicators'!$H11,'Assume|Qualitative Indicators'!$H$6))</f>
        <v>#REF!</v>
      </c>
      <c r="Q33" s="30"/>
      <c r="R33" s="30"/>
      <c r="S33" s="30"/>
      <c r="T33" s="30"/>
      <c r="U33" s="30"/>
      <c r="V33" s="30"/>
      <c r="W33" s="30"/>
      <c r="X33" s="30"/>
      <c r="Y33" s="30"/>
      <c r="Z33" s="30"/>
      <c r="AA33" s="30"/>
      <c r="AB33" s="30"/>
      <c r="AC33" s="30"/>
      <c r="AD33" s="30"/>
    </row>
    <row r="34" spans="1:30" ht="72" customHeight="1" x14ac:dyDescent="0.25">
      <c r="A34" s="13"/>
      <c r="B34" s="57" t="e">
        <f>#REF!</f>
        <v>#REF!</v>
      </c>
      <c r="C34" s="19"/>
      <c r="D34" s="19"/>
      <c r="E34" s="114"/>
      <c r="F34" s="122" t="str">
        <f t="shared" si="0"/>
        <v>Elementary</v>
      </c>
      <c r="G34" s="1588" t="str">
        <f>+IFERROR(INDEX(#REF!,1,MATCH(TRUE,#REF!,0)),"TBD")</f>
        <v>TBD</v>
      </c>
      <c r="H34" s="1589"/>
      <c r="I34" s="122">
        <f>IF(G34="TBD",1,_xlfn.IFS(G34='Assume|Qualitative Indicators'!$C12,'Assume|Qualitative Indicators'!$C$6,G34='Assume|Qualitative Indicators'!$D12,'Assume|Qualitative Indicators'!$D$6,G34='Assume|Qualitative Indicators'!$E12,'Assume|Qualitative Indicators'!$E$6,G34='Assume|Qualitative Indicators'!$F12,'Assume|Qualitative Indicators'!$F$6,G34='Assume|Qualitative Indicators'!$G12,'Assume|Qualitative Indicators'!$G$6,G34='Assume|Qualitative Indicators'!$H12,'Assume|Qualitative Indicators'!$H$6))</f>
        <v>1</v>
      </c>
      <c r="J34" s="119" t="e">
        <f>#REF!</f>
        <v>#REF!</v>
      </c>
      <c r="K34" s="13"/>
      <c r="L34" s="13"/>
      <c r="N34" s="13"/>
      <c r="O34" s="30" t="e">
        <f>IF(#REF!=0,"TBD",#REF!)</f>
        <v>#REF!</v>
      </c>
      <c r="P34" s="30" t="e">
        <f>IF(O34="TBD",1,_xlfn.IFS(O34='Assume|Qualitative Indicators'!$C12,'Assume|Qualitative Indicators'!$C$6,O34='Assume|Qualitative Indicators'!$D12,'Assume|Qualitative Indicators'!$D$6,O34='Assume|Qualitative Indicators'!$E12,'Assume|Qualitative Indicators'!$E$6,O34='Assume|Qualitative Indicators'!$F12,'Assume|Qualitative Indicators'!$F$6,O34='Assume|Qualitative Indicators'!$G12,'Assume|Qualitative Indicators'!$G$6,O34='Assume|Qualitative Indicators'!$H12,'Assume|Qualitative Indicators'!$H$6))</f>
        <v>#REF!</v>
      </c>
      <c r="Q34" s="30"/>
      <c r="R34" s="30"/>
      <c r="S34" s="30"/>
      <c r="T34" s="30"/>
      <c r="U34" s="30"/>
      <c r="V34" s="30"/>
      <c r="W34" s="30"/>
      <c r="X34" s="30"/>
      <c r="Y34" s="30"/>
      <c r="Z34" s="30"/>
      <c r="AA34" s="30"/>
      <c r="AB34" s="30"/>
      <c r="AC34" s="30"/>
      <c r="AD34" s="30"/>
    </row>
    <row r="35" spans="1:30" ht="36" customHeight="1" thickBot="1" x14ac:dyDescent="0.3">
      <c r="A35" s="13"/>
      <c r="B35" s="115" t="e">
        <f>#REF!</f>
        <v>#REF!</v>
      </c>
      <c r="C35" s="116"/>
      <c r="D35" s="116"/>
      <c r="E35" s="117"/>
      <c r="F35" s="123" t="e">
        <f t="shared" si="0"/>
        <v>#REF!</v>
      </c>
      <c r="G35" s="1576" t="e">
        <f xml:space="preserve"> IF(#REF!=0, "TBD",#REF!)</f>
        <v>#REF!</v>
      </c>
      <c r="H35" s="1577"/>
      <c r="I35" s="123" t="e">
        <f>_xlfn.IFS(G35="TBD",1,G35='Assume|Quant Indicators'!Q36,6,G35&gt;'Assume|Quant Indicators'!M36,5,G35&gt;'Assume|Quant Indicators'!K36,4,G35&gt;='Assume|Quant Indicators'!I36,3,G35&lt;'Assume|Quant Indicators'!H36,2)</f>
        <v>#REF!</v>
      </c>
      <c r="J35" s="123" t="e">
        <f>#REF!</f>
        <v>#REF!</v>
      </c>
      <c r="K35" s="13"/>
      <c r="L35" s="13"/>
      <c r="N35" s="13"/>
      <c r="O35" s="30" t="e">
        <f xml:space="preserve"> IF(#REF!=0, "TBD",#REF!)</f>
        <v>#REF!</v>
      </c>
      <c r="P35" s="30" t="e">
        <f>_xlfn.IFS(O35="TBD",1,O35='Assume|Quant Indicators'!X36,6,O35&gt;'Assume|Quant Indicators'!T36,5,O35&gt;'Assume|Quant Indicators'!R36,4,O35&gt;='Assume|Quant Indicators'!P36,3,O35&lt;'Assume|Quant Indicators'!O36,2)</f>
        <v>#REF!</v>
      </c>
      <c r="Q35" s="30"/>
      <c r="R35" s="30"/>
      <c r="S35" s="30"/>
      <c r="T35" s="30"/>
      <c r="U35" s="30"/>
      <c r="V35" s="30"/>
      <c r="W35" s="30"/>
      <c r="X35" s="30"/>
      <c r="Y35" s="30"/>
      <c r="Z35" s="30"/>
      <c r="AA35" s="30"/>
      <c r="AB35" s="30"/>
      <c r="AC35" s="30"/>
      <c r="AD35" s="30"/>
    </row>
    <row r="36" spans="1:30" x14ac:dyDescent="0.25">
      <c r="A36" s="13"/>
      <c r="B36" s="13"/>
      <c r="C36" s="13"/>
      <c r="D36" s="13"/>
      <c r="E36" s="13"/>
      <c r="F36" s="13"/>
      <c r="G36" s="13"/>
      <c r="H36" s="13"/>
      <c r="I36" s="13"/>
      <c r="J36" s="13"/>
      <c r="K36" s="13"/>
      <c r="L36" s="13"/>
      <c r="M36" s="13"/>
      <c r="N36" s="13"/>
      <c r="O36" s="30"/>
      <c r="P36" s="30"/>
      <c r="Q36" s="30"/>
      <c r="R36" s="30"/>
      <c r="S36" s="30"/>
      <c r="T36" s="30"/>
      <c r="U36" s="30"/>
      <c r="V36" s="30"/>
      <c r="W36" s="30"/>
      <c r="X36" s="30"/>
      <c r="Y36" s="30"/>
      <c r="Z36" s="30"/>
      <c r="AA36" s="30"/>
      <c r="AB36" s="30"/>
      <c r="AC36" s="30"/>
      <c r="AD36" s="30"/>
    </row>
    <row r="37" spans="1:30" x14ac:dyDescent="0.25">
      <c r="A37" s="13"/>
      <c r="B37" s="13"/>
      <c r="C37" s="13"/>
      <c r="D37" s="13"/>
      <c r="E37" s="13"/>
      <c r="F37" s="13"/>
      <c r="H37" s="13"/>
      <c r="I37" s="13"/>
      <c r="J37" s="13"/>
      <c r="K37" s="13"/>
      <c r="L37" s="13"/>
      <c r="M37" s="13"/>
      <c r="N37" s="13"/>
      <c r="O37" s="30"/>
      <c r="P37" s="30"/>
      <c r="Q37" s="30"/>
      <c r="R37" s="30"/>
      <c r="S37" s="30"/>
      <c r="T37" s="30"/>
      <c r="U37" s="30"/>
      <c r="V37" s="30"/>
      <c r="W37" s="30"/>
      <c r="X37" s="30"/>
      <c r="Y37" s="30"/>
      <c r="Z37" s="30"/>
      <c r="AA37" s="30"/>
      <c r="AB37" s="30"/>
      <c r="AC37" s="30"/>
      <c r="AD37" s="30"/>
    </row>
    <row r="38" spans="1:30" x14ac:dyDescent="0.25">
      <c r="A38" s="13"/>
      <c r="B38" s="13"/>
      <c r="C38" s="13"/>
      <c r="D38" s="13"/>
      <c r="E38" s="13"/>
      <c r="F38" s="13"/>
      <c r="G38" s="13"/>
      <c r="H38" s="13"/>
      <c r="I38" s="13"/>
      <c r="J38" s="13"/>
      <c r="K38" s="13"/>
      <c r="L38" s="13"/>
      <c r="M38" s="13"/>
      <c r="N38" s="13"/>
      <c r="O38" s="30"/>
      <c r="P38" s="30"/>
      <c r="Q38" s="30"/>
      <c r="R38" s="30"/>
      <c r="S38" s="30"/>
      <c r="T38" s="30"/>
      <c r="U38" s="30"/>
      <c r="V38" s="30"/>
      <c r="W38" s="30"/>
      <c r="X38" s="30"/>
      <c r="Y38" s="30"/>
      <c r="Z38" s="30"/>
      <c r="AA38" s="30"/>
      <c r="AB38" s="30"/>
      <c r="AC38" s="30"/>
      <c r="AD38" s="30"/>
    </row>
    <row r="39" spans="1:30" x14ac:dyDescent="0.25">
      <c r="A39" s="13"/>
      <c r="B39" s="13"/>
      <c r="C39" s="13"/>
      <c r="D39" s="13"/>
      <c r="E39" s="13"/>
      <c r="F39" s="13"/>
      <c r="G39" s="13"/>
      <c r="H39" s="13"/>
      <c r="I39" s="13"/>
      <c r="J39" s="13"/>
      <c r="K39" s="13"/>
      <c r="L39" s="13"/>
      <c r="M39" s="13"/>
      <c r="N39" s="13"/>
      <c r="O39" s="30"/>
      <c r="P39" s="30"/>
      <c r="Q39" s="30"/>
      <c r="R39" s="30"/>
      <c r="S39" s="30"/>
      <c r="T39" s="30"/>
      <c r="U39" s="30"/>
      <c r="V39" s="30"/>
      <c r="W39" s="30"/>
      <c r="X39" s="30"/>
      <c r="Y39" s="30"/>
      <c r="Z39" s="30"/>
      <c r="AA39" s="30"/>
      <c r="AB39" s="30"/>
      <c r="AC39" s="30"/>
      <c r="AD39" s="30"/>
    </row>
    <row r="40" spans="1:30" x14ac:dyDescent="0.25">
      <c r="A40" s="13"/>
      <c r="B40" s="13"/>
      <c r="C40" s="13"/>
      <c r="D40" s="13"/>
      <c r="E40" s="13"/>
      <c r="F40" s="13"/>
      <c r="G40" s="13"/>
      <c r="H40" s="13"/>
      <c r="I40" s="13"/>
      <c r="J40" s="13"/>
      <c r="K40" s="13"/>
      <c r="L40" s="13"/>
      <c r="M40" s="13"/>
      <c r="N40" s="13"/>
      <c r="O40" s="30"/>
      <c r="P40" s="30"/>
      <c r="Q40" s="30"/>
      <c r="R40" s="30"/>
      <c r="S40" s="30"/>
      <c r="T40" s="30"/>
      <c r="U40" s="30"/>
      <c r="V40" s="30"/>
      <c r="W40" s="30"/>
      <c r="X40" s="30"/>
      <c r="Y40" s="30"/>
      <c r="Z40" s="30"/>
      <c r="AA40" s="30"/>
      <c r="AB40" s="30"/>
      <c r="AC40" s="30"/>
      <c r="AD40" s="30"/>
    </row>
    <row r="41" spans="1:30" x14ac:dyDescent="0.25">
      <c r="A41" s="13"/>
      <c r="B41" s="13"/>
      <c r="C41" s="13"/>
      <c r="D41" s="13"/>
      <c r="E41" s="13"/>
      <c r="F41" s="13"/>
      <c r="G41" s="13"/>
      <c r="H41" s="13"/>
      <c r="I41" s="13"/>
      <c r="J41" s="13"/>
      <c r="K41" s="13"/>
      <c r="L41" s="13"/>
      <c r="M41" s="13"/>
      <c r="N41" s="13"/>
      <c r="O41" s="30"/>
      <c r="P41" s="30"/>
      <c r="Q41" s="30"/>
      <c r="R41" s="30"/>
      <c r="S41" s="30"/>
      <c r="T41" s="30"/>
      <c r="U41" s="30"/>
      <c r="V41" s="30"/>
      <c r="W41" s="30"/>
      <c r="X41" s="30"/>
      <c r="Y41" s="30"/>
      <c r="Z41" s="30"/>
      <c r="AA41" s="30"/>
      <c r="AB41" s="30"/>
      <c r="AC41" s="30"/>
      <c r="AD41" s="30"/>
    </row>
    <row r="42" spans="1:30" x14ac:dyDescent="0.25">
      <c r="A42" s="13"/>
      <c r="B42" s="13"/>
      <c r="C42" s="13"/>
      <c r="D42" s="13"/>
      <c r="E42" s="13"/>
      <c r="F42" s="13"/>
      <c r="G42" s="13"/>
      <c r="H42" s="13"/>
      <c r="I42" s="13"/>
      <c r="J42" s="13"/>
      <c r="K42" s="13"/>
      <c r="L42" s="13"/>
      <c r="M42" s="13"/>
      <c r="N42" s="13"/>
      <c r="O42" s="30"/>
      <c r="P42" s="30"/>
      <c r="Q42" s="30"/>
      <c r="R42" s="30"/>
      <c r="S42" s="30"/>
      <c r="T42" s="30"/>
      <c r="U42" s="30"/>
      <c r="V42" s="30"/>
      <c r="W42" s="30"/>
      <c r="X42" s="30"/>
      <c r="Y42" s="30"/>
      <c r="Z42" s="30"/>
      <c r="AA42" s="30"/>
      <c r="AB42" s="30"/>
      <c r="AC42" s="30"/>
      <c r="AD42" s="30"/>
    </row>
    <row r="43" spans="1:30" x14ac:dyDescent="0.25">
      <c r="A43" s="13"/>
      <c r="B43" s="13"/>
      <c r="C43" s="13"/>
      <c r="D43" s="13"/>
      <c r="E43" s="13"/>
      <c r="F43" s="13"/>
      <c r="G43" s="13"/>
      <c r="H43" s="13"/>
      <c r="I43" s="13"/>
      <c r="J43" s="13"/>
      <c r="K43" s="13"/>
      <c r="L43" s="13"/>
      <c r="M43" s="13"/>
      <c r="N43" s="13"/>
      <c r="O43" s="30"/>
      <c r="P43" s="30"/>
      <c r="Q43" s="30"/>
      <c r="R43" s="30"/>
      <c r="S43" s="30"/>
      <c r="T43" s="30"/>
      <c r="U43" s="30"/>
      <c r="V43" s="30"/>
      <c r="W43" s="30"/>
      <c r="X43" s="30"/>
      <c r="Y43" s="30"/>
      <c r="Z43" s="30"/>
      <c r="AA43" s="30"/>
      <c r="AB43" s="30"/>
      <c r="AC43" s="30"/>
      <c r="AD43" s="30"/>
    </row>
    <row r="44" spans="1:30" x14ac:dyDescent="0.25">
      <c r="A44" s="13"/>
      <c r="B44" s="13"/>
      <c r="C44" s="13"/>
      <c r="D44" s="13"/>
      <c r="E44" s="13"/>
      <c r="F44" s="13"/>
      <c r="G44" s="13"/>
      <c r="H44" s="13"/>
      <c r="I44" s="13"/>
      <c r="J44" s="13"/>
      <c r="K44" s="13"/>
      <c r="L44" s="13"/>
      <c r="M44" s="13"/>
      <c r="N44" s="13"/>
      <c r="O44" s="30"/>
      <c r="P44" s="30"/>
      <c r="Q44" s="30"/>
      <c r="R44" s="30"/>
      <c r="S44" s="30"/>
      <c r="T44" s="30"/>
      <c r="U44" s="30"/>
      <c r="V44" s="30"/>
      <c r="W44" s="30"/>
      <c r="X44" s="30"/>
      <c r="Y44" s="30"/>
      <c r="Z44" s="30"/>
      <c r="AA44" s="30"/>
      <c r="AB44" s="30"/>
      <c r="AC44" s="30"/>
      <c r="AD44" s="30"/>
    </row>
    <row r="45" spans="1:30" x14ac:dyDescent="0.25">
      <c r="A45" s="13"/>
      <c r="B45" s="13"/>
      <c r="C45" s="13"/>
      <c r="D45" s="13"/>
      <c r="E45" s="13"/>
      <c r="F45" s="13"/>
      <c r="G45" s="13"/>
      <c r="H45" s="13"/>
      <c r="I45" s="13"/>
      <c r="J45" s="13"/>
      <c r="K45" s="13"/>
      <c r="L45" s="13"/>
      <c r="M45" s="13"/>
      <c r="N45" s="13"/>
      <c r="O45" s="30"/>
      <c r="P45" s="30"/>
      <c r="Q45" s="30"/>
      <c r="R45" s="30"/>
      <c r="S45" s="30"/>
      <c r="T45" s="30"/>
      <c r="U45" s="30"/>
      <c r="V45" s="30"/>
      <c r="W45" s="30"/>
      <c r="X45" s="30"/>
      <c r="Y45" s="30"/>
      <c r="Z45" s="30"/>
      <c r="AA45" s="30"/>
      <c r="AB45" s="30"/>
      <c r="AC45" s="30"/>
      <c r="AD45" s="30"/>
    </row>
    <row r="46" spans="1:30" x14ac:dyDescent="0.25">
      <c r="A46" s="13"/>
      <c r="B46" s="13"/>
      <c r="C46" s="13"/>
      <c r="D46" s="13"/>
      <c r="E46" s="13"/>
      <c r="F46" s="13"/>
      <c r="G46" s="13"/>
      <c r="H46" s="13"/>
      <c r="I46" s="13"/>
      <c r="J46" s="13"/>
      <c r="K46" s="13"/>
      <c r="L46" s="13"/>
      <c r="M46" s="13"/>
      <c r="N46" s="13"/>
      <c r="O46" s="30"/>
      <c r="P46" s="30"/>
      <c r="Q46" s="30"/>
      <c r="R46" s="30"/>
      <c r="S46" s="30"/>
      <c r="T46" s="30"/>
      <c r="U46" s="30"/>
      <c r="V46" s="30"/>
      <c r="W46" s="30"/>
      <c r="X46" s="30"/>
      <c r="Y46" s="30"/>
      <c r="Z46" s="30"/>
      <c r="AA46" s="30"/>
      <c r="AB46" s="30"/>
      <c r="AC46" s="30"/>
      <c r="AD46" s="30"/>
    </row>
    <row r="47" spans="1:30" x14ac:dyDescent="0.25">
      <c r="A47" s="13"/>
      <c r="B47" s="13"/>
      <c r="C47" s="13"/>
      <c r="D47" s="13"/>
      <c r="E47" s="13"/>
      <c r="F47" s="13"/>
      <c r="G47" s="13"/>
      <c r="H47" s="13"/>
      <c r="I47" s="13"/>
      <c r="J47" s="13"/>
      <c r="K47" s="13"/>
      <c r="L47" s="13"/>
      <c r="M47" s="13"/>
      <c r="N47" s="13"/>
      <c r="O47" s="30"/>
      <c r="P47" s="30"/>
      <c r="Q47" s="30"/>
      <c r="R47" s="30"/>
      <c r="S47" s="30"/>
      <c r="T47" s="30"/>
      <c r="U47" s="30"/>
      <c r="V47" s="30"/>
      <c r="W47" s="30"/>
      <c r="X47" s="30"/>
      <c r="Y47" s="30"/>
      <c r="Z47" s="30"/>
      <c r="AA47" s="30"/>
      <c r="AB47" s="30"/>
      <c r="AC47" s="30"/>
      <c r="AD47" s="30"/>
    </row>
    <row r="48" spans="1:30" x14ac:dyDescent="0.25">
      <c r="A48" s="13"/>
      <c r="B48" s="13"/>
      <c r="C48" s="13"/>
      <c r="D48" s="13"/>
      <c r="E48" s="13"/>
      <c r="F48" s="13"/>
      <c r="G48" s="13"/>
      <c r="H48" s="13"/>
      <c r="I48" s="13"/>
      <c r="J48" s="13"/>
      <c r="K48" s="13"/>
      <c r="L48" s="13"/>
      <c r="M48" s="13"/>
      <c r="N48" s="13"/>
      <c r="O48" s="30"/>
      <c r="P48" s="30"/>
      <c r="Q48" s="30"/>
      <c r="R48" s="30"/>
      <c r="S48" s="30"/>
      <c r="T48" s="30"/>
      <c r="U48" s="30"/>
      <c r="V48" s="30"/>
      <c r="W48" s="30"/>
      <c r="X48" s="30"/>
      <c r="Y48" s="30"/>
      <c r="Z48" s="30"/>
      <c r="AA48" s="30"/>
      <c r="AB48" s="30"/>
      <c r="AC48" s="30"/>
      <c r="AD48" s="30"/>
    </row>
    <row r="49" spans="1:30" x14ac:dyDescent="0.25">
      <c r="A49" s="13"/>
      <c r="B49" s="13"/>
      <c r="C49" s="13"/>
      <c r="D49" s="13"/>
      <c r="E49" s="13"/>
      <c r="F49" s="13"/>
      <c r="G49" s="13"/>
      <c r="H49" s="13"/>
      <c r="I49" s="13"/>
      <c r="J49" s="13"/>
      <c r="K49" s="13"/>
      <c r="L49" s="13"/>
      <c r="M49" s="13"/>
      <c r="N49" s="13"/>
      <c r="O49" s="30"/>
      <c r="P49" s="30"/>
      <c r="Q49" s="30"/>
      <c r="R49" s="30"/>
      <c r="S49" s="30"/>
      <c r="T49" s="30"/>
      <c r="U49" s="30"/>
      <c r="V49" s="30"/>
      <c r="W49" s="30"/>
      <c r="X49" s="30"/>
      <c r="Y49" s="30"/>
      <c r="Z49" s="30"/>
      <c r="AA49" s="30"/>
      <c r="AB49" s="30"/>
      <c r="AC49" s="30"/>
      <c r="AD49" s="30"/>
    </row>
    <row r="50" spans="1:30" x14ac:dyDescent="0.25">
      <c r="A50" s="13"/>
      <c r="B50" s="13"/>
      <c r="C50" s="13"/>
      <c r="D50" s="13"/>
      <c r="E50" s="13"/>
      <c r="F50" s="13"/>
      <c r="G50" s="13"/>
      <c r="H50" s="13"/>
      <c r="I50" s="13"/>
      <c r="J50" s="13"/>
      <c r="K50" s="13"/>
      <c r="L50" s="13"/>
      <c r="M50" s="13"/>
      <c r="N50" s="13"/>
      <c r="O50" s="30"/>
      <c r="P50" s="30"/>
      <c r="Q50" s="30"/>
      <c r="R50" s="30"/>
      <c r="S50" s="30"/>
      <c r="T50" s="30"/>
      <c r="U50" s="30"/>
      <c r="V50" s="30"/>
      <c r="W50" s="30"/>
      <c r="X50" s="30"/>
      <c r="Y50" s="30"/>
      <c r="Z50" s="30"/>
      <c r="AA50" s="30"/>
      <c r="AB50" s="30"/>
      <c r="AC50" s="30"/>
      <c r="AD50" s="30"/>
    </row>
    <row r="51" spans="1:30" x14ac:dyDescent="0.25">
      <c r="A51" s="13"/>
      <c r="B51" s="13"/>
      <c r="C51" s="13"/>
      <c r="D51" s="13"/>
      <c r="E51" s="13"/>
      <c r="F51" s="13"/>
      <c r="G51" s="13"/>
      <c r="H51" s="13"/>
      <c r="I51" s="13"/>
      <c r="J51" s="13"/>
      <c r="K51" s="13"/>
      <c r="L51" s="13"/>
      <c r="M51" s="13"/>
      <c r="N51" s="13"/>
      <c r="O51" s="30"/>
      <c r="P51" s="30"/>
      <c r="Q51" s="30"/>
      <c r="R51" s="30"/>
      <c r="S51" s="30"/>
      <c r="T51" s="30"/>
      <c r="U51" s="30"/>
      <c r="V51" s="30"/>
      <c r="W51" s="30"/>
      <c r="X51" s="30"/>
      <c r="Y51" s="30"/>
      <c r="Z51" s="30"/>
      <c r="AA51" s="30"/>
      <c r="AB51" s="30"/>
      <c r="AC51" s="30"/>
      <c r="AD51" s="30"/>
    </row>
    <row r="52" spans="1:30" x14ac:dyDescent="0.25">
      <c r="A52" s="13"/>
      <c r="B52" s="13"/>
      <c r="C52" s="13"/>
      <c r="D52" s="13"/>
      <c r="E52" s="13"/>
      <c r="F52" s="13"/>
      <c r="G52" s="13"/>
      <c r="H52" s="13"/>
      <c r="I52" s="13"/>
      <c r="J52" s="13"/>
      <c r="K52" s="13"/>
      <c r="L52" s="13"/>
      <c r="M52" s="13"/>
      <c r="N52" s="13"/>
      <c r="O52" s="30"/>
      <c r="P52" s="30"/>
      <c r="Q52" s="30"/>
      <c r="R52" s="30"/>
      <c r="S52" s="30"/>
      <c r="T52" s="30"/>
      <c r="U52" s="30"/>
      <c r="V52" s="30"/>
      <c r="W52" s="30"/>
      <c r="X52" s="30"/>
      <c r="Y52" s="30"/>
      <c r="Z52" s="30"/>
      <c r="AA52" s="30"/>
      <c r="AB52" s="30"/>
      <c r="AC52" s="30"/>
      <c r="AD52" s="30"/>
    </row>
    <row r="53" spans="1:30" x14ac:dyDescent="0.25">
      <c r="A53" s="13"/>
      <c r="B53" s="13"/>
      <c r="C53" s="13"/>
      <c r="D53" s="13"/>
      <c r="E53" s="13"/>
      <c r="F53" s="13"/>
      <c r="G53" s="13"/>
      <c r="H53" s="13"/>
      <c r="I53" s="13"/>
      <c r="J53" s="13"/>
      <c r="K53" s="13"/>
      <c r="L53" s="13"/>
      <c r="M53" s="13"/>
      <c r="N53" s="13"/>
      <c r="O53" s="30"/>
      <c r="P53" s="30"/>
      <c r="Q53" s="30"/>
      <c r="R53" s="30"/>
      <c r="S53" s="30"/>
      <c r="T53" s="30"/>
      <c r="U53" s="30"/>
      <c r="V53" s="30"/>
      <c r="W53" s="30"/>
      <c r="X53" s="30"/>
      <c r="Y53" s="30"/>
      <c r="Z53" s="30"/>
      <c r="AA53" s="30"/>
      <c r="AB53" s="30"/>
      <c r="AC53" s="30"/>
      <c r="AD53" s="30"/>
    </row>
    <row r="54" spans="1:30" x14ac:dyDescent="0.25">
      <c r="A54" s="13"/>
      <c r="B54" s="13"/>
      <c r="C54" s="13"/>
      <c r="D54" s="13"/>
      <c r="E54" s="13"/>
      <c r="F54" s="13"/>
      <c r="G54" s="13"/>
      <c r="H54" s="13"/>
      <c r="I54" s="13"/>
      <c r="J54" s="13"/>
      <c r="K54" s="13"/>
      <c r="L54" s="13"/>
      <c r="M54" s="13"/>
      <c r="N54" s="13"/>
      <c r="O54" s="30"/>
      <c r="P54" s="30"/>
      <c r="Q54" s="30"/>
      <c r="R54" s="30"/>
      <c r="S54" s="30"/>
      <c r="T54" s="30"/>
      <c r="U54" s="30"/>
      <c r="V54" s="30"/>
      <c r="W54" s="30"/>
      <c r="X54" s="30"/>
      <c r="Y54" s="30"/>
      <c r="Z54" s="30"/>
      <c r="AA54" s="30"/>
      <c r="AB54" s="30"/>
      <c r="AC54" s="30"/>
      <c r="AD54" s="30"/>
    </row>
    <row r="55" spans="1:30" x14ac:dyDescent="0.25">
      <c r="A55" s="13"/>
      <c r="B55" s="13"/>
      <c r="C55" s="13"/>
      <c r="D55" s="13"/>
      <c r="E55" s="13"/>
      <c r="F55" s="13"/>
      <c r="G55" s="13"/>
      <c r="H55" s="13"/>
      <c r="I55" s="13"/>
      <c r="J55" s="13"/>
      <c r="K55" s="13"/>
      <c r="L55" s="13"/>
      <c r="M55" s="13"/>
      <c r="N55" s="13"/>
      <c r="O55" s="30"/>
      <c r="P55" s="30"/>
      <c r="Q55" s="30"/>
      <c r="R55" s="30"/>
      <c r="S55" s="30"/>
      <c r="T55" s="30"/>
      <c r="U55" s="30"/>
      <c r="V55" s="30"/>
      <c r="W55" s="30"/>
      <c r="X55" s="30"/>
      <c r="Y55" s="30"/>
      <c r="Z55" s="30"/>
      <c r="AA55" s="30"/>
      <c r="AB55" s="30"/>
      <c r="AC55" s="30"/>
      <c r="AD55" s="30"/>
    </row>
    <row r="56" spans="1:30" x14ac:dyDescent="0.25">
      <c r="A56" s="13"/>
      <c r="B56" s="13"/>
      <c r="C56" s="13"/>
      <c r="D56" s="13"/>
      <c r="E56" s="13"/>
      <c r="F56" s="13"/>
      <c r="G56" s="13"/>
      <c r="H56" s="13"/>
      <c r="I56" s="13"/>
      <c r="J56" s="13"/>
      <c r="K56" s="13"/>
      <c r="L56" s="13"/>
      <c r="M56" s="13"/>
      <c r="N56" s="13"/>
      <c r="O56" s="30"/>
      <c r="P56" s="30"/>
      <c r="Q56" s="30"/>
      <c r="R56" s="30"/>
      <c r="S56" s="30"/>
      <c r="T56" s="30"/>
      <c r="U56" s="30"/>
      <c r="V56" s="30"/>
      <c r="W56" s="30"/>
      <c r="X56" s="30"/>
      <c r="Y56" s="30"/>
      <c r="Z56" s="30"/>
      <c r="AA56" s="30"/>
      <c r="AB56" s="30"/>
      <c r="AC56" s="30"/>
      <c r="AD56" s="30"/>
    </row>
    <row r="57" spans="1:30" x14ac:dyDescent="0.25">
      <c r="A57" s="13"/>
      <c r="B57" s="13"/>
      <c r="C57" s="13"/>
      <c r="D57" s="13"/>
      <c r="E57" s="13"/>
      <c r="F57" s="13"/>
      <c r="G57" s="13"/>
      <c r="H57" s="13"/>
      <c r="I57" s="13"/>
      <c r="J57" s="13"/>
      <c r="K57" s="13"/>
      <c r="L57" s="13"/>
      <c r="M57" s="13"/>
      <c r="N57" s="13"/>
      <c r="O57" s="30"/>
      <c r="P57" s="30"/>
      <c r="Q57" s="30"/>
      <c r="R57" s="30"/>
      <c r="S57" s="30"/>
      <c r="T57" s="30"/>
      <c r="U57" s="30"/>
      <c r="V57" s="30"/>
      <c r="W57" s="30"/>
      <c r="X57" s="30"/>
      <c r="Y57" s="30"/>
      <c r="Z57" s="30"/>
      <c r="AA57" s="30"/>
      <c r="AB57" s="30"/>
      <c r="AC57" s="30"/>
      <c r="AD57" s="30"/>
    </row>
    <row r="58" spans="1:30" x14ac:dyDescent="0.25">
      <c r="A58" s="13"/>
      <c r="B58" s="13"/>
      <c r="C58" s="13"/>
      <c r="D58" s="13"/>
      <c r="E58" s="13"/>
      <c r="F58" s="13"/>
      <c r="G58" s="13"/>
      <c r="H58" s="13"/>
      <c r="I58" s="13"/>
      <c r="J58" s="13"/>
      <c r="K58" s="13"/>
      <c r="L58" s="13"/>
      <c r="M58" s="13"/>
      <c r="N58" s="13"/>
      <c r="O58" s="30"/>
      <c r="P58" s="30"/>
      <c r="Q58" s="30"/>
      <c r="R58" s="30"/>
      <c r="S58" s="30"/>
      <c r="T58" s="30"/>
      <c r="U58" s="30"/>
      <c r="V58" s="30"/>
      <c r="W58" s="30"/>
      <c r="X58" s="30"/>
      <c r="Y58" s="30"/>
      <c r="Z58" s="30"/>
      <c r="AA58" s="30"/>
      <c r="AB58" s="30"/>
      <c r="AC58" s="30"/>
      <c r="AD58" s="30"/>
    </row>
    <row r="59" spans="1:30" x14ac:dyDescent="0.25">
      <c r="A59" s="13"/>
      <c r="B59" s="13"/>
      <c r="C59" s="13"/>
      <c r="D59" s="13"/>
      <c r="E59" s="13"/>
      <c r="F59" s="13"/>
      <c r="G59" s="13"/>
      <c r="H59" s="13"/>
      <c r="I59" s="13"/>
      <c r="J59" s="13"/>
      <c r="K59" s="13"/>
      <c r="L59" s="13"/>
      <c r="M59" s="13"/>
      <c r="N59" s="13"/>
      <c r="O59" s="30"/>
      <c r="P59" s="30"/>
      <c r="Q59" s="30"/>
      <c r="R59" s="30"/>
      <c r="S59" s="30"/>
      <c r="T59" s="30"/>
      <c r="U59" s="30"/>
      <c r="V59" s="30"/>
      <c r="W59" s="30"/>
      <c r="X59" s="30"/>
      <c r="Y59" s="30"/>
      <c r="Z59" s="30"/>
      <c r="AA59" s="30"/>
      <c r="AB59" s="30"/>
      <c r="AC59" s="30"/>
      <c r="AD59" s="30"/>
    </row>
    <row r="60" spans="1:30" x14ac:dyDescent="0.25">
      <c r="A60" s="13"/>
      <c r="B60" s="13"/>
      <c r="C60" s="13"/>
      <c r="D60" s="13"/>
      <c r="E60" s="13"/>
      <c r="F60" s="13"/>
      <c r="G60" s="13"/>
      <c r="H60" s="13"/>
      <c r="I60" s="13"/>
      <c r="J60" s="13"/>
      <c r="K60" s="13"/>
      <c r="L60" s="13"/>
      <c r="M60" s="13"/>
      <c r="N60" s="13"/>
      <c r="O60" s="30"/>
      <c r="P60" s="30"/>
      <c r="Q60" s="30"/>
      <c r="R60" s="30"/>
      <c r="S60" s="30"/>
      <c r="T60" s="30"/>
      <c r="U60" s="30"/>
      <c r="V60" s="30"/>
      <c r="W60" s="30"/>
      <c r="X60" s="30"/>
      <c r="Y60" s="30"/>
      <c r="Z60" s="30"/>
      <c r="AA60" s="30"/>
      <c r="AB60" s="30"/>
      <c r="AC60" s="30"/>
      <c r="AD60" s="30"/>
    </row>
    <row r="61" spans="1:30" x14ac:dyDescent="0.25">
      <c r="A61" s="13"/>
      <c r="B61" s="13"/>
      <c r="C61" s="13"/>
      <c r="D61" s="13"/>
      <c r="E61" s="13"/>
      <c r="F61" s="13"/>
      <c r="G61" s="13"/>
      <c r="H61" s="13"/>
      <c r="I61" s="13"/>
      <c r="J61" s="13"/>
      <c r="K61" s="13"/>
      <c r="L61" s="13"/>
      <c r="M61" s="13"/>
      <c r="N61" s="13"/>
      <c r="O61" s="30"/>
      <c r="P61" s="30"/>
      <c r="Q61" s="30"/>
      <c r="R61" s="30"/>
      <c r="S61" s="30"/>
      <c r="T61" s="30"/>
      <c r="U61" s="30"/>
      <c r="V61" s="30"/>
      <c r="W61" s="30"/>
      <c r="X61" s="30"/>
      <c r="Y61" s="30"/>
      <c r="Z61" s="30"/>
      <c r="AA61" s="30"/>
      <c r="AB61" s="30"/>
      <c r="AC61" s="30"/>
      <c r="AD61" s="30"/>
    </row>
    <row r="62" spans="1:30" x14ac:dyDescent="0.25">
      <c r="A62" s="13"/>
      <c r="B62" s="13"/>
      <c r="C62" s="13"/>
      <c r="D62" s="13"/>
      <c r="E62" s="13"/>
      <c r="F62" s="13"/>
      <c r="G62" s="13"/>
      <c r="H62" s="13"/>
      <c r="I62" s="13"/>
      <c r="J62" s="13"/>
      <c r="K62" s="13"/>
      <c r="L62" s="13"/>
      <c r="M62" s="13"/>
      <c r="N62" s="13"/>
      <c r="O62" s="30"/>
      <c r="P62" s="30"/>
      <c r="Q62" s="30"/>
      <c r="R62" s="30"/>
      <c r="S62" s="30"/>
      <c r="T62" s="30"/>
      <c r="U62" s="30"/>
      <c r="V62" s="30"/>
      <c r="W62" s="30"/>
      <c r="X62" s="30"/>
      <c r="Y62" s="30"/>
      <c r="Z62" s="30"/>
      <c r="AA62" s="30"/>
      <c r="AB62" s="30"/>
      <c r="AC62" s="30"/>
      <c r="AD62" s="30"/>
    </row>
    <row r="63" spans="1:30" x14ac:dyDescent="0.25">
      <c r="A63" s="13"/>
      <c r="B63" s="13"/>
      <c r="C63" s="13"/>
      <c r="D63" s="13"/>
      <c r="E63" s="13"/>
      <c r="F63" s="13"/>
      <c r="G63" s="13"/>
      <c r="H63" s="13"/>
      <c r="I63" s="13"/>
      <c r="J63" s="13"/>
      <c r="K63" s="13"/>
      <c r="L63" s="13"/>
      <c r="M63" s="13"/>
      <c r="N63" s="13"/>
      <c r="O63" s="30"/>
      <c r="P63" s="30"/>
      <c r="Q63" s="30"/>
      <c r="R63" s="30"/>
      <c r="S63" s="30"/>
      <c r="T63" s="30"/>
      <c r="U63" s="30"/>
      <c r="V63" s="30"/>
      <c r="W63" s="30"/>
      <c r="X63" s="30"/>
      <c r="Y63" s="30"/>
      <c r="Z63" s="30"/>
      <c r="AA63" s="30"/>
      <c r="AB63" s="30"/>
      <c r="AC63" s="30"/>
      <c r="AD63" s="30"/>
    </row>
    <row r="64" spans="1:30" x14ac:dyDescent="0.25">
      <c r="A64" s="13"/>
      <c r="B64" s="13"/>
      <c r="C64" s="13"/>
      <c r="D64" s="13"/>
      <c r="E64" s="13"/>
      <c r="F64" s="13"/>
      <c r="G64" s="13"/>
      <c r="H64" s="13"/>
      <c r="I64" s="13"/>
      <c r="J64" s="13"/>
      <c r="K64" s="13"/>
      <c r="L64" s="13"/>
      <c r="M64" s="13"/>
      <c r="N64" s="13"/>
      <c r="O64" s="30"/>
      <c r="P64" s="30"/>
      <c r="Q64" s="30"/>
      <c r="R64" s="30"/>
      <c r="S64" s="30"/>
      <c r="T64" s="30"/>
      <c r="U64" s="30"/>
      <c r="V64" s="30"/>
      <c r="W64" s="30"/>
      <c r="X64" s="30"/>
      <c r="Y64" s="30"/>
      <c r="Z64" s="30"/>
      <c r="AA64" s="30"/>
      <c r="AB64" s="30"/>
      <c r="AC64" s="30"/>
      <c r="AD64" s="30"/>
    </row>
    <row r="65" spans="1:30" x14ac:dyDescent="0.25">
      <c r="A65" s="13"/>
      <c r="B65" s="13"/>
      <c r="C65" s="13"/>
      <c r="D65" s="13"/>
      <c r="E65" s="13"/>
      <c r="F65" s="13"/>
      <c r="G65" s="13"/>
      <c r="H65" s="13"/>
      <c r="I65" s="13"/>
      <c r="J65" s="13"/>
      <c r="K65" s="13"/>
      <c r="L65" s="13"/>
      <c r="M65" s="13"/>
      <c r="N65" s="13"/>
      <c r="O65" s="30"/>
      <c r="P65" s="30"/>
      <c r="Q65" s="30"/>
      <c r="R65" s="30"/>
      <c r="S65" s="30"/>
      <c r="T65" s="30"/>
      <c r="U65" s="30"/>
      <c r="V65" s="30"/>
      <c r="W65" s="30"/>
      <c r="X65" s="30"/>
      <c r="Y65" s="30"/>
      <c r="Z65" s="30"/>
      <c r="AA65" s="30"/>
      <c r="AB65" s="30"/>
      <c r="AC65" s="30"/>
      <c r="AD65" s="30"/>
    </row>
    <row r="66" spans="1:30" x14ac:dyDescent="0.25">
      <c r="A66" s="13"/>
      <c r="B66" s="13"/>
      <c r="C66" s="13"/>
      <c r="D66" s="13"/>
      <c r="E66" s="13"/>
      <c r="F66" s="13"/>
      <c r="G66" s="13"/>
      <c r="H66" s="13"/>
      <c r="I66" s="13"/>
      <c r="J66" s="13"/>
      <c r="K66" s="13"/>
      <c r="L66" s="13"/>
      <c r="M66" s="13"/>
      <c r="N66" s="13"/>
      <c r="O66" s="30"/>
      <c r="P66" s="30"/>
      <c r="Q66" s="30"/>
      <c r="R66" s="30"/>
      <c r="S66" s="30"/>
      <c r="T66" s="30"/>
      <c r="U66" s="30"/>
      <c r="V66" s="30"/>
      <c r="W66" s="30"/>
      <c r="X66" s="30"/>
      <c r="Y66" s="30"/>
      <c r="Z66" s="30"/>
      <c r="AA66" s="30"/>
      <c r="AB66" s="30"/>
      <c r="AC66" s="30"/>
      <c r="AD66" s="30"/>
    </row>
    <row r="67" spans="1:30" x14ac:dyDescent="0.25">
      <c r="A67" s="13"/>
      <c r="B67" s="13"/>
      <c r="C67" s="13"/>
      <c r="D67" s="13"/>
      <c r="E67" s="13"/>
      <c r="F67" s="13"/>
      <c r="G67" s="13"/>
      <c r="H67" s="13"/>
      <c r="I67" s="13"/>
      <c r="J67" s="13"/>
      <c r="K67" s="13"/>
      <c r="L67" s="13"/>
      <c r="M67" s="13"/>
      <c r="N67" s="13"/>
      <c r="O67" s="30"/>
      <c r="P67" s="30"/>
      <c r="Q67" s="30"/>
      <c r="R67" s="30"/>
      <c r="S67" s="30"/>
      <c r="T67" s="30"/>
      <c r="U67" s="30"/>
      <c r="V67" s="30"/>
      <c r="W67" s="30"/>
      <c r="X67" s="30"/>
      <c r="Y67" s="30"/>
      <c r="Z67" s="30"/>
      <c r="AA67" s="30"/>
      <c r="AB67" s="30"/>
      <c r="AC67" s="30"/>
      <c r="AD67" s="30"/>
    </row>
    <row r="68" spans="1:30" x14ac:dyDescent="0.25">
      <c r="A68" s="13"/>
      <c r="B68" s="13"/>
      <c r="C68" s="13"/>
      <c r="D68" s="13"/>
      <c r="E68" s="13"/>
      <c r="F68" s="13"/>
      <c r="G68" s="13"/>
      <c r="H68" s="13"/>
      <c r="I68" s="13"/>
      <c r="J68" s="13"/>
      <c r="K68" s="13"/>
      <c r="L68" s="13"/>
      <c r="M68" s="13"/>
      <c r="N68" s="13"/>
      <c r="O68" s="30"/>
      <c r="P68" s="30"/>
      <c r="Q68" s="30"/>
      <c r="R68" s="30"/>
      <c r="S68" s="30"/>
      <c r="T68" s="30"/>
      <c r="U68" s="30"/>
      <c r="V68" s="30"/>
      <c r="W68" s="30"/>
      <c r="X68" s="30"/>
      <c r="Y68" s="30"/>
      <c r="Z68" s="30"/>
      <c r="AA68" s="30"/>
      <c r="AB68" s="30"/>
      <c r="AC68" s="30"/>
      <c r="AD68" s="30"/>
    </row>
    <row r="69" spans="1:30" x14ac:dyDescent="0.25">
      <c r="A69" s="13"/>
      <c r="B69" s="13"/>
      <c r="C69" s="13"/>
      <c r="D69" s="13"/>
      <c r="E69" s="13"/>
      <c r="F69" s="13"/>
      <c r="G69" s="13"/>
      <c r="H69" s="13"/>
      <c r="I69" s="13"/>
      <c r="J69" s="13"/>
      <c r="K69" s="13"/>
      <c r="L69" s="13"/>
      <c r="M69" s="13"/>
      <c r="N69" s="13"/>
      <c r="O69" s="30"/>
      <c r="P69" s="30"/>
      <c r="Q69" s="30"/>
      <c r="R69" s="30"/>
      <c r="S69" s="30"/>
      <c r="T69" s="30"/>
      <c r="U69" s="30"/>
      <c r="V69" s="30"/>
      <c r="W69" s="30"/>
      <c r="X69" s="30"/>
      <c r="Y69" s="30"/>
      <c r="Z69" s="30"/>
      <c r="AA69" s="30"/>
      <c r="AB69" s="30"/>
      <c r="AC69" s="30"/>
      <c r="AD69" s="30"/>
    </row>
    <row r="70" spans="1:30" x14ac:dyDescent="0.25">
      <c r="A70" s="13"/>
      <c r="B70" s="13"/>
      <c r="C70" s="13"/>
      <c r="D70" s="13"/>
      <c r="E70" s="13"/>
      <c r="F70" s="13"/>
      <c r="G70" s="13"/>
      <c r="H70" s="13"/>
      <c r="I70" s="13"/>
      <c r="J70" s="13"/>
      <c r="K70" s="13"/>
      <c r="L70" s="13"/>
      <c r="M70" s="13"/>
      <c r="N70" s="13"/>
      <c r="O70" s="30"/>
      <c r="P70" s="30"/>
      <c r="Q70" s="30"/>
      <c r="R70" s="30"/>
      <c r="S70" s="30"/>
      <c r="T70" s="30"/>
      <c r="U70" s="30"/>
      <c r="V70" s="30"/>
      <c r="W70" s="30"/>
      <c r="X70" s="30"/>
      <c r="Y70" s="30"/>
      <c r="Z70" s="30"/>
      <c r="AA70" s="30"/>
      <c r="AB70" s="30"/>
      <c r="AC70" s="30"/>
      <c r="AD70" s="30"/>
    </row>
    <row r="71" spans="1:30" x14ac:dyDescent="0.25">
      <c r="A71" s="13"/>
      <c r="B71" s="13"/>
      <c r="C71" s="13"/>
      <c r="D71" s="13"/>
      <c r="E71" s="13"/>
      <c r="F71" s="13"/>
      <c r="G71" s="13"/>
      <c r="H71" s="13"/>
      <c r="I71" s="13"/>
      <c r="J71" s="13"/>
      <c r="K71" s="13"/>
      <c r="L71" s="13"/>
      <c r="M71" s="13"/>
      <c r="N71" s="13"/>
      <c r="O71" s="30"/>
      <c r="P71" s="30"/>
      <c r="Q71" s="30"/>
      <c r="R71" s="30"/>
      <c r="S71" s="30"/>
      <c r="T71" s="30"/>
      <c r="U71" s="30"/>
      <c r="V71" s="30"/>
      <c r="W71" s="30"/>
      <c r="X71" s="30"/>
      <c r="Y71" s="30"/>
      <c r="Z71" s="30"/>
      <c r="AA71" s="30"/>
      <c r="AB71" s="30"/>
      <c r="AC71" s="30"/>
      <c r="AD71" s="30"/>
    </row>
    <row r="72" spans="1:30" x14ac:dyDescent="0.25">
      <c r="A72" s="13"/>
      <c r="B72" s="13"/>
      <c r="C72" s="13"/>
      <c r="D72" s="13"/>
      <c r="E72" s="13"/>
      <c r="F72" s="13"/>
      <c r="G72" s="13"/>
      <c r="H72" s="13"/>
      <c r="I72" s="13"/>
      <c r="J72" s="13"/>
      <c r="K72" s="13"/>
      <c r="L72" s="13"/>
      <c r="M72" s="13"/>
      <c r="N72" s="13"/>
      <c r="O72" s="30"/>
      <c r="P72" s="30"/>
      <c r="Q72" s="30"/>
      <c r="R72" s="30"/>
      <c r="S72" s="30"/>
      <c r="T72" s="30"/>
      <c r="U72" s="30"/>
      <c r="V72" s="30"/>
      <c r="W72" s="30"/>
      <c r="X72" s="30"/>
      <c r="Y72" s="30"/>
      <c r="Z72" s="30"/>
      <c r="AA72" s="30"/>
      <c r="AB72" s="30"/>
      <c r="AC72" s="30"/>
      <c r="AD72" s="30"/>
    </row>
    <row r="73" spans="1:30" x14ac:dyDescent="0.25">
      <c r="A73" s="13"/>
      <c r="B73" s="13"/>
      <c r="C73" s="13"/>
      <c r="D73" s="13"/>
      <c r="E73" s="13"/>
      <c r="F73" s="13"/>
      <c r="G73" s="13"/>
      <c r="H73" s="13"/>
      <c r="I73" s="13"/>
      <c r="J73" s="13"/>
      <c r="K73" s="13"/>
      <c r="L73" s="13"/>
      <c r="M73" s="13"/>
      <c r="N73" s="13"/>
      <c r="O73" s="30"/>
      <c r="P73" s="30"/>
      <c r="Q73" s="30"/>
      <c r="R73" s="30"/>
      <c r="S73" s="30"/>
      <c r="T73" s="30"/>
      <c r="U73" s="30"/>
      <c r="V73" s="30"/>
      <c r="W73" s="30"/>
      <c r="X73" s="30"/>
      <c r="Y73" s="30"/>
      <c r="Z73" s="30"/>
      <c r="AA73" s="30"/>
      <c r="AB73" s="30"/>
      <c r="AC73" s="30"/>
      <c r="AD73" s="30"/>
    </row>
    <row r="74" spans="1:30" x14ac:dyDescent="0.25">
      <c r="A74" s="13"/>
      <c r="B74" s="13"/>
      <c r="C74" s="13"/>
      <c r="D74" s="13"/>
      <c r="E74" s="13"/>
      <c r="F74" s="13"/>
      <c r="G74" s="13"/>
      <c r="H74" s="13"/>
      <c r="I74" s="13"/>
      <c r="J74" s="13"/>
      <c r="K74" s="13"/>
      <c r="L74" s="13"/>
      <c r="M74" s="13"/>
      <c r="N74" s="13"/>
      <c r="O74" s="30"/>
      <c r="P74" s="30"/>
      <c r="Q74" s="30"/>
      <c r="R74" s="30"/>
      <c r="S74" s="30"/>
      <c r="T74" s="30"/>
      <c r="U74" s="30"/>
      <c r="V74" s="30"/>
      <c r="W74" s="30"/>
      <c r="X74" s="30"/>
      <c r="Y74" s="30"/>
      <c r="Z74" s="30"/>
      <c r="AA74" s="30"/>
      <c r="AB74" s="30"/>
      <c r="AC74" s="30"/>
      <c r="AD74" s="30"/>
    </row>
    <row r="75" spans="1:30" x14ac:dyDescent="0.25">
      <c r="A75" s="13"/>
      <c r="B75" s="13"/>
      <c r="C75" s="13"/>
      <c r="D75" s="13"/>
      <c r="E75" s="13"/>
      <c r="F75" s="13"/>
      <c r="G75" s="13"/>
      <c r="H75" s="13"/>
      <c r="I75" s="13"/>
      <c r="J75" s="13"/>
      <c r="K75" s="13"/>
      <c r="L75" s="13"/>
      <c r="M75" s="13"/>
      <c r="N75" s="13"/>
      <c r="O75" s="30"/>
      <c r="P75" s="30"/>
      <c r="Q75" s="30"/>
      <c r="R75" s="30"/>
      <c r="S75" s="30"/>
      <c r="T75" s="30"/>
      <c r="U75" s="30"/>
      <c r="V75" s="30"/>
      <c r="W75" s="30"/>
      <c r="X75" s="30"/>
      <c r="Y75" s="30"/>
      <c r="Z75" s="30"/>
      <c r="AA75" s="30"/>
      <c r="AB75" s="30"/>
      <c r="AC75" s="30"/>
      <c r="AD75" s="30"/>
    </row>
    <row r="76" spans="1:30" x14ac:dyDescent="0.25">
      <c r="A76" s="13"/>
      <c r="B76" s="13"/>
      <c r="C76" s="13"/>
      <c r="D76" s="13"/>
      <c r="E76" s="13"/>
      <c r="F76" s="13"/>
      <c r="G76" s="13"/>
      <c r="H76" s="13"/>
      <c r="I76" s="13"/>
      <c r="J76" s="13"/>
      <c r="K76" s="13"/>
      <c r="L76" s="13"/>
      <c r="M76" s="13"/>
      <c r="N76" s="13"/>
      <c r="O76" s="30"/>
      <c r="P76" s="30"/>
      <c r="Q76" s="30"/>
      <c r="R76" s="30"/>
      <c r="S76" s="30"/>
      <c r="T76" s="30"/>
      <c r="U76" s="30"/>
      <c r="V76" s="30"/>
      <c r="W76" s="30"/>
      <c r="X76" s="30"/>
      <c r="Y76" s="30"/>
      <c r="Z76" s="30"/>
      <c r="AA76" s="30"/>
      <c r="AB76" s="30"/>
      <c r="AC76" s="30"/>
      <c r="AD76" s="30"/>
    </row>
    <row r="77" spans="1:30" x14ac:dyDescent="0.25">
      <c r="A77" s="13"/>
      <c r="B77" s="13"/>
      <c r="C77" s="13"/>
      <c r="D77" s="13"/>
      <c r="E77" s="13"/>
      <c r="F77" s="13"/>
      <c r="G77" s="13"/>
      <c r="H77" s="13"/>
      <c r="I77" s="13"/>
      <c r="J77" s="13"/>
      <c r="K77" s="13"/>
      <c r="L77" s="13"/>
      <c r="M77" s="13"/>
      <c r="N77" s="13"/>
      <c r="O77" s="30"/>
      <c r="P77" s="30"/>
      <c r="Q77" s="30"/>
      <c r="R77" s="30"/>
      <c r="S77" s="30"/>
      <c r="T77" s="30"/>
      <c r="U77" s="30"/>
      <c r="V77" s="30"/>
      <c r="W77" s="30"/>
      <c r="X77" s="30"/>
      <c r="Y77" s="30"/>
      <c r="Z77" s="30"/>
      <c r="AA77" s="30"/>
      <c r="AB77" s="30"/>
      <c r="AC77" s="30"/>
      <c r="AD77" s="30"/>
    </row>
    <row r="78" spans="1:30" x14ac:dyDescent="0.25">
      <c r="A78" s="13"/>
      <c r="B78" s="13"/>
      <c r="C78" s="13"/>
      <c r="D78" s="13"/>
      <c r="E78" s="13"/>
      <c r="F78" s="13"/>
      <c r="G78" s="13"/>
      <c r="H78" s="13"/>
      <c r="I78" s="13"/>
      <c r="J78" s="13"/>
      <c r="K78" s="13"/>
      <c r="L78" s="13"/>
      <c r="M78" s="13"/>
      <c r="N78" s="13"/>
      <c r="O78" s="30"/>
      <c r="P78" s="30"/>
      <c r="Q78" s="30"/>
      <c r="R78" s="30"/>
      <c r="S78" s="30"/>
      <c r="T78" s="30"/>
      <c r="U78" s="30"/>
      <c r="V78" s="30"/>
      <c r="W78" s="30"/>
      <c r="X78" s="30"/>
      <c r="Y78" s="30"/>
      <c r="Z78" s="30"/>
      <c r="AA78" s="30"/>
      <c r="AB78" s="30"/>
      <c r="AC78" s="30"/>
      <c r="AD78" s="30"/>
    </row>
    <row r="79" spans="1:30" x14ac:dyDescent="0.25">
      <c r="A79" s="13"/>
      <c r="B79" s="13"/>
      <c r="C79" s="13"/>
      <c r="D79" s="13"/>
      <c r="E79" s="13"/>
      <c r="F79" s="13"/>
      <c r="G79" s="13"/>
      <c r="H79" s="13"/>
      <c r="I79" s="13"/>
      <c r="J79" s="13"/>
      <c r="K79" s="13"/>
      <c r="L79" s="13"/>
      <c r="M79" s="13"/>
      <c r="N79" s="13"/>
      <c r="O79" s="30"/>
      <c r="P79" s="30"/>
      <c r="Q79" s="30"/>
      <c r="R79" s="30"/>
      <c r="S79" s="30"/>
      <c r="T79" s="30"/>
      <c r="U79" s="30"/>
      <c r="V79" s="30"/>
      <c r="W79" s="30"/>
      <c r="X79" s="30"/>
      <c r="Y79" s="30"/>
      <c r="Z79" s="30"/>
      <c r="AA79" s="30"/>
      <c r="AB79" s="30"/>
      <c r="AC79" s="30"/>
      <c r="AD79" s="30"/>
    </row>
    <row r="80" spans="1:30" x14ac:dyDescent="0.25">
      <c r="A80" s="13"/>
      <c r="B80" s="13"/>
      <c r="C80" s="13"/>
      <c r="D80" s="13"/>
      <c r="E80" s="13"/>
      <c r="F80" s="13"/>
      <c r="G80" s="13"/>
      <c r="H80" s="13"/>
      <c r="I80" s="13"/>
      <c r="J80" s="13"/>
      <c r="K80" s="13"/>
      <c r="L80" s="13"/>
      <c r="M80" s="13"/>
      <c r="N80" s="13"/>
      <c r="O80" s="30"/>
      <c r="P80" s="30"/>
      <c r="Q80" s="30"/>
      <c r="R80" s="30"/>
      <c r="S80" s="30"/>
      <c r="T80" s="30"/>
      <c r="U80" s="30"/>
      <c r="V80" s="30"/>
      <c r="W80" s="30"/>
      <c r="X80" s="30"/>
      <c r="Y80" s="30"/>
      <c r="Z80" s="30"/>
      <c r="AA80" s="30"/>
      <c r="AB80" s="30"/>
      <c r="AC80" s="30"/>
      <c r="AD80" s="30"/>
    </row>
    <row r="81" spans="1:30" x14ac:dyDescent="0.25">
      <c r="A81" s="13"/>
      <c r="B81" s="13"/>
      <c r="C81" s="13"/>
      <c r="D81" s="13"/>
      <c r="E81" s="13"/>
      <c r="F81" s="13"/>
      <c r="G81" s="13"/>
      <c r="H81" s="13"/>
      <c r="I81" s="13"/>
      <c r="J81" s="13"/>
      <c r="K81" s="13"/>
      <c r="L81" s="13"/>
      <c r="M81" s="13"/>
      <c r="N81" s="13"/>
      <c r="O81" s="30"/>
      <c r="P81" s="30"/>
      <c r="Q81" s="30"/>
      <c r="R81" s="30"/>
      <c r="S81" s="30"/>
      <c r="T81" s="30"/>
      <c r="U81" s="30"/>
      <c r="V81" s="30"/>
      <c r="W81" s="30"/>
      <c r="X81" s="30"/>
      <c r="Y81" s="30"/>
      <c r="Z81" s="30"/>
      <c r="AA81" s="30"/>
      <c r="AB81" s="30"/>
      <c r="AC81" s="30"/>
      <c r="AD81" s="30"/>
    </row>
    <row r="82" spans="1:30" x14ac:dyDescent="0.25">
      <c r="A82" s="13"/>
      <c r="B82" s="13"/>
      <c r="C82" s="13"/>
      <c r="D82" s="13"/>
      <c r="E82" s="13"/>
      <c r="F82" s="13"/>
      <c r="G82" s="13"/>
      <c r="H82" s="13"/>
      <c r="I82" s="13"/>
      <c r="J82" s="13"/>
      <c r="K82" s="13"/>
      <c r="L82" s="13"/>
      <c r="M82" s="13"/>
      <c r="N82" s="13"/>
      <c r="O82" s="30"/>
      <c r="P82" s="30"/>
      <c r="Q82" s="30"/>
      <c r="R82" s="30"/>
      <c r="S82" s="30"/>
      <c r="T82" s="30"/>
      <c r="U82" s="30"/>
      <c r="V82" s="30"/>
      <c r="W82" s="30"/>
      <c r="X82" s="30"/>
      <c r="Y82" s="30"/>
      <c r="Z82" s="30"/>
      <c r="AA82" s="30"/>
      <c r="AB82" s="30"/>
      <c r="AC82" s="30"/>
      <c r="AD82" s="30"/>
    </row>
    <row r="83" spans="1:30" x14ac:dyDescent="0.25">
      <c r="A83" s="13"/>
      <c r="B83" s="13"/>
      <c r="C83" s="13"/>
      <c r="D83" s="13"/>
      <c r="E83" s="13"/>
      <c r="F83" s="13"/>
      <c r="G83" s="13"/>
      <c r="H83" s="13"/>
      <c r="I83" s="13"/>
      <c r="J83" s="13"/>
      <c r="K83" s="13"/>
      <c r="L83" s="13"/>
      <c r="M83" s="13"/>
      <c r="N83" s="13"/>
      <c r="O83" s="30"/>
      <c r="P83" s="30"/>
      <c r="Q83" s="30"/>
      <c r="R83" s="30"/>
      <c r="S83" s="30"/>
      <c r="T83" s="30"/>
      <c r="U83" s="30"/>
      <c r="V83" s="30"/>
      <c r="W83" s="30"/>
      <c r="X83" s="30"/>
      <c r="Y83" s="30"/>
      <c r="Z83" s="30"/>
      <c r="AA83" s="30"/>
      <c r="AB83" s="30"/>
      <c r="AC83" s="30"/>
      <c r="AD83" s="30"/>
    </row>
    <row r="84" spans="1:30" x14ac:dyDescent="0.25">
      <c r="A84" s="13"/>
      <c r="B84" s="13"/>
      <c r="C84" s="13"/>
      <c r="D84" s="13"/>
      <c r="E84" s="13"/>
      <c r="F84" s="13"/>
      <c r="G84" s="13"/>
      <c r="H84" s="13"/>
      <c r="I84" s="13"/>
      <c r="J84" s="13"/>
      <c r="K84" s="13"/>
      <c r="L84" s="13"/>
      <c r="M84" s="13"/>
      <c r="N84" s="13"/>
      <c r="O84" s="30"/>
      <c r="P84" s="30"/>
      <c r="Q84" s="30"/>
      <c r="R84" s="30"/>
      <c r="S84" s="30"/>
      <c r="T84" s="30"/>
      <c r="U84" s="30"/>
      <c r="V84" s="30"/>
      <c r="W84" s="30"/>
      <c r="X84" s="30"/>
      <c r="Y84" s="30"/>
      <c r="Z84" s="30"/>
      <c r="AA84" s="30"/>
      <c r="AB84" s="30"/>
      <c r="AC84" s="30"/>
      <c r="AD84" s="30"/>
    </row>
    <row r="85" spans="1:30" x14ac:dyDescent="0.25">
      <c r="A85" s="13"/>
      <c r="B85" s="13"/>
      <c r="C85" s="13"/>
      <c r="D85" s="13"/>
      <c r="E85" s="13"/>
      <c r="F85" s="13"/>
      <c r="G85" s="13"/>
      <c r="H85" s="13"/>
      <c r="I85" s="13"/>
      <c r="J85" s="13"/>
      <c r="K85" s="13"/>
      <c r="L85" s="13"/>
      <c r="M85" s="13"/>
      <c r="N85" s="13"/>
      <c r="O85" s="30"/>
      <c r="P85" s="30"/>
      <c r="Q85" s="30"/>
      <c r="R85" s="30"/>
      <c r="S85" s="30"/>
      <c r="T85" s="30"/>
      <c r="U85" s="30"/>
      <c r="V85" s="30"/>
      <c r="W85" s="30"/>
      <c r="X85" s="30"/>
      <c r="Y85" s="30"/>
      <c r="Z85" s="30"/>
      <c r="AA85" s="30"/>
      <c r="AB85" s="30"/>
      <c r="AC85" s="30"/>
      <c r="AD85" s="30"/>
    </row>
    <row r="86" spans="1:30" x14ac:dyDescent="0.25">
      <c r="A86" s="13"/>
      <c r="B86" s="13"/>
      <c r="C86" s="13"/>
      <c r="D86" s="13"/>
      <c r="E86" s="13"/>
      <c r="F86" s="13"/>
      <c r="G86" s="13"/>
      <c r="H86" s="13"/>
      <c r="I86" s="13"/>
      <c r="J86" s="13"/>
      <c r="K86" s="13"/>
      <c r="L86" s="13"/>
      <c r="M86" s="13"/>
      <c r="N86" s="13"/>
      <c r="O86" s="30"/>
      <c r="P86" s="30"/>
      <c r="Q86" s="30"/>
      <c r="R86" s="30"/>
      <c r="S86" s="30"/>
      <c r="T86" s="30"/>
      <c r="U86" s="30"/>
      <c r="V86" s="30"/>
      <c r="W86" s="30"/>
      <c r="X86" s="30"/>
      <c r="Y86" s="30"/>
      <c r="Z86" s="30"/>
      <c r="AA86" s="30"/>
      <c r="AB86" s="30"/>
      <c r="AC86" s="30"/>
      <c r="AD86" s="30"/>
    </row>
    <row r="87" spans="1:30" x14ac:dyDescent="0.25">
      <c r="A87" s="13"/>
      <c r="B87" s="13"/>
      <c r="C87" s="13"/>
      <c r="D87" s="13"/>
      <c r="E87" s="13"/>
      <c r="F87" s="13"/>
      <c r="G87" s="13"/>
      <c r="H87" s="13"/>
      <c r="I87" s="13"/>
      <c r="J87" s="13"/>
      <c r="K87" s="13"/>
      <c r="L87" s="13"/>
      <c r="M87" s="13"/>
      <c r="N87" s="13"/>
      <c r="O87" s="30"/>
      <c r="P87" s="30"/>
      <c r="Q87" s="30"/>
      <c r="R87" s="30"/>
      <c r="S87" s="30"/>
      <c r="T87" s="30"/>
      <c r="U87" s="30"/>
      <c r="V87" s="30"/>
      <c r="W87" s="30"/>
      <c r="X87" s="30"/>
      <c r="Y87" s="30"/>
      <c r="Z87" s="30"/>
      <c r="AA87" s="30"/>
      <c r="AB87" s="30"/>
      <c r="AC87" s="30"/>
      <c r="AD87" s="30"/>
    </row>
    <row r="88" spans="1:30" x14ac:dyDescent="0.25">
      <c r="A88" s="13"/>
      <c r="B88" s="13"/>
      <c r="C88" s="13"/>
      <c r="D88" s="13"/>
      <c r="E88" s="13"/>
      <c r="F88" s="13"/>
      <c r="G88" s="13"/>
      <c r="H88" s="13"/>
      <c r="I88" s="13"/>
      <c r="J88" s="13"/>
      <c r="K88" s="13"/>
      <c r="L88" s="13"/>
      <c r="M88" s="13"/>
      <c r="N88" s="13"/>
      <c r="O88" s="30"/>
      <c r="P88" s="30"/>
      <c r="Q88" s="30"/>
      <c r="R88" s="30"/>
      <c r="S88" s="30"/>
      <c r="T88" s="30"/>
      <c r="U88" s="30"/>
      <c r="V88" s="30"/>
      <c r="W88" s="30"/>
      <c r="X88" s="30"/>
      <c r="Y88" s="30"/>
      <c r="Z88" s="30"/>
      <c r="AA88" s="30"/>
      <c r="AB88" s="30"/>
      <c r="AC88" s="30"/>
      <c r="AD88" s="30"/>
    </row>
    <row r="89" spans="1:30" x14ac:dyDescent="0.25">
      <c r="A89" s="13"/>
      <c r="B89" s="13"/>
      <c r="C89" s="13"/>
      <c r="D89" s="13"/>
      <c r="E89" s="13"/>
      <c r="F89" s="13"/>
      <c r="G89" s="13"/>
      <c r="H89" s="13"/>
      <c r="I89" s="13"/>
      <c r="J89" s="13"/>
      <c r="K89" s="13"/>
      <c r="L89" s="13"/>
      <c r="M89" s="13"/>
      <c r="N89" s="13"/>
      <c r="O89" s="30"/>
      <c r="P89" s="30"/>
      <c r="Q89" s="30"/>
      <c r="R89" s="30"/>
      <c r="S89" s="30"/>
      <c r="T89" s="30"/>
      <c r="U89" s="30"/>
      <c r="V89" s="30"/>
      <c r="W89" s="30"/>
      <c r="X89" s="30"/>
      <c r="Y89" s="30"/>
      <c r="Z89" s="30"/>
      <c r="AA89" s="30"/>
      <c r="AB89" s="30"/>
      <c r="AC89" s="30"/>
      <c r="AD89" s="30"/>
    </row>
    <row r="90" spans="1:30" x14ac:dyDescent="0.25">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row>
    <row r="91" spans="1:30" x14ac:dyDescent="0.25">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row>
    <row r="92" spans="1:30" x14ac:dyDescent="0.25">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row>
    <row r="93" spans="1:30" x14ac:dyDescent="0.25">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row>
    <row r="94" spans="1:30" x14ac:dyDescent="0.25">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row>
    <row r="95" spans="1:30" x14ac:dyDescent="0.25">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row>
    <row r="96" spans="1:30" x14ac:dyDescent="0.25">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row>
    <row r="97" spans="1:30" x14ac:dyDescent="0.25">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row>
    <row r="98" spans="1:30" x14ac:dyDescent="0.25">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row>
    <row r="99" spans="1:30" x14ac:dyDescent="0.25">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row>
    <row r="100" spans="1:30" x14ac:dyDescent="0.25">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row>
    <row r="101" spans="1:30" x14ac:dyDescent="0.25">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row>
    <row r="102" spans="1:30" x14ac:dyDescent="0.25">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row>
    <row r="103" spans="1:30" x14ac:dyDescent="0.25">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row>
    <row r="104" spans="1:30" x14ac:dyDescent="0.25">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row>
    <row r="105" spans="1:30" x14ac:dyDescent="0.25">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row>
    <row r="106" spans="1:30" x14ac:dyDescent="0.25">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row>
    <row r="107" spans="1:30" x14ac:dyDescent="0.25">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row>
    <row r="108" spans="1:30" x14ac:dyDescent="0.25">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row>
    <row r="109" spans="1:30" x14ac:dyDescent="0.25">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row>
    <row r="110" spans="1:30" x14ac:dyDescent="0.25">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row>
    <row r="111" spans="1:30" x14ac:dyDescent="0.25">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row>
    <row r="112" spans="1:30" x14ac:dyDescent="0.25">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row>
    <row r="113" spans="1:30" x14ac:dyDescent="0.25">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row>
    <row r="114" spans="1:30" x14ac:dyDescent="0.25">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row>
    <row r="115" spans="1:30" x14ac:dyDescent="0.25">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row>
    <row r="116" spans="1:30" x14ac:dyDescent="0.25">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row>
    <row r="117" spans="1:30" x14ac:dyDescent="0.25">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row>
    <row r="118" spans="1:30" x14ac:dyDescent="0.25">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row>
    <row r="119" spans="1:30" x14ac:dyDescent="0.25">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row>
    <row r="120" spans="1:30" x14ac:dyDescent="0.25">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row>
    <row r="121" spans="1:30" x14ac:dyDescent="0.25">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row>
    <row r="122" spans="1:30" x14ac:dyDescent="0.25">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row>
    <row r="123" spans="1:30" x14ac:dyDescent="0.25">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row>
    <row r="124" spans="1:30" x14ac:dyDescent="0.25">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row>
    <row r="125" spans="1:30" x14ac:dyDescent="0.25">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row>
    <row r="126" spans="1:30" x14ac:dyDescent="0.25">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row>
  </sheetData>
  <sheetProtection algorithmName="SHA-512" hashValue="2ay5g4AU4A+kGchQIY5yWkVC14Ocv3BrPkCHLcThKIqyEUBvzXFrYILobd2u6Wy+ZTvbDs9NUZc3JewSkXzlrQ==" saltValue="dcatt4PtzAwDGrzeMdjPTQ==" spinCount="100000" sheet="1" objects="1" scenarios="1"/>
  <customSheetViews>
    <customSheetView guid="{BDC8AE3F-6C52-4013-8B34-4743A4E33792}" hiddenColumns="1" state="hidden">
      <pageMargins left="0.7" right="0.7" top="0.75" bottom="0.75" header="0.3" footer="0.3"/>
      <pageSetup orientation="portrait" r:id="rId1"/>
    </customSheetView>
    <customSheetView guid="{DFDD0A5F-1CD5-4B59-83C1-73FEE1AC7815}" hiddenColumns="1" state="hidden">
      <pageMargins left="0.7" right="0.7" top="0.75" bottom="0.75" header="0.3" footer="0.3"/>
      <pageSetup orientation="portrait" r:id="rId2"/>
    </customSheetView>
  </customSheetViews>
  <mergeCells count="38">
    <mergeCell ref="G35:H35"/>
    <mergeCell ref="G25:H25"/>
    <mergeCell ref="G26:H26"/>
    <mergeCell ref="B27:F27"/>
    <mergeCell ref="G27:H27"/>
    <mergeCell ref="G28:H28"/>
    <mergeCell ref="G29:H29"/>
    <mergeCell ref="G30:H30"/>
    <mergeCell ref="G31:H31"/>
    <mergeCell ref="G32:H32"/>
    <mergeCell ref="G33:H33"/>
    <mergeCell ref="G34:H34"/>
    <mergeCell ref="B24:F24"/>
    <mergeCell ref="G24:H24"/>
    <mergeCell ref="B16:E16"/>
    <mergeCell ref="G16:H16"/>
    <mergeCell ref="G17:H17"/>
    <mergeCell ref="B18:F18"/>
    <mergeCell ref="G18:H18"/>
    <mergeCell ref="G19:H19"/>
    <mergeCell ref="G20:H20"/>
    <mergeCell ref="B21:F21"/>
    <mergeCell ref="G21:H21"/>
    <mergeCell ref="G22:H22"/>
    <mergeCell ref="G23:H23"/>
    <mergeCell ref="B13:F13"/>
    <mergeCell ref="G13:H13"/>
    <mergeCell ref="B14:E14"/>
    <mergeCell ref="G14:H14"/>
    <mergeCell ref="B15:E15"/>
    <mergeCell ref="G15:H15"/>
    <mergeCell ref="B12:E12"/>
    <mergeCell ref="G12:H12"/>
    <mergeCell ref="C5:H5"/>
    <mergeCell ref="C6:H6"/>
    <mergeCell ref="C7:H7"/>
    <mergeCell ref="C8:H8"/>
    <mergeCell ref="C9:H9"/>
  </mergeCells>
  <conditionalFormatting sqref="C5:C9">
    <cfRule type="containsText" dxfId="1" priority="3" operator="containsText" text="TBD">
      <formula>NOT(ISERROR(SEARCH("TBD",C5)))</formula>
    </cfRule>
  </conditionalFormatting>
  <conditionalFormatting sqref="C5:H9">
    <cfRule type="dataBar" priority="2">
      <dataBar>
        <cfvo type="num" val="0"/>
        <cfvo type="num" val="6"/>
        <color rgb="FFBEC800"/>
      </dataBar>
      <extLst>
        <ext xmlns:x14="http://schemas.microsoft.com/office/spreadsheetml/2009/9/main" uri="{B025F937-C7B1-47D3-B67F-A62EFF666E3E}">
          <x14:id>{E01312EB-1781-488A-BF7D-EBFB35E93AAA}</x14:id>
        </ext>
      </extLst>
    </cfRule>
  </conditionalFormatting>
  <conditionalFormatting sqref="K5:K9">
    <cfRule type="containsText" dxfId="0" priority="1" operator="containsText" text="No">
      <formula>NOT(ISERROR(SEARCH("No",K5)))</formula>
    </cfRule>
  </conditionalFormatting>
  <pageMargins left="0.7" right="0.7" top="0.75" bottom="0.75" header="0.3" footer="0.3"/>
  <pageSetup orientation="portrait" r:id="rId3"/>
  <extLst>
    <ext xmlns:x14="http://schemas.microsoft.com/office/spreadsheetml/2009/9/main" uri="{78C0D931-6437-407d-A8EE-F0AAD7539E65}">
      <x14:conditionalFormattings>
        <x14:conditionalFormatting xmlns:xm="http://schemas.microsoft.com/office/excel/2006/main">
          <x14:cfRule type="dataBar" id="{E01312EB-1781-488A-BF7D-EBFB35E93AAA}">
            <x14:dataBar minLength="0" maxLength="100" border="1" gradient="0">
              <x14:cfvo type="num">
                <xm:f>0</xm:f>
              </x14:cfvo>
              <x14:cfvo type="num">
                <xm:f>6</xm:f>
              </x14:cfvo>
              <x14:borderColor rgb="FF000000"/>
              <x14:negativeFillColor rgb="FFFF0000"/>
              <x14:axisColor rgb="FF000000"/>
            </x14:dataBar>
          </x14:cfRule>
          <xm:sqref>C5:H9</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2">
    <tabColor theme="1" tint="0.499984740745262"/>
  </sheetPr>
  <dimension ref="A1:AP27"/>
  <sheetViews>
    <sheetView workbookViewId="0"/>
  </sheetViews>
  <sheetFormatPr defaultColWidth="9" defaultRowHeight="15" x14ac:dyDescent="0.2"/>
  <cols>
    <col min="1" max="1" width="1.85546875" style="96" customWidth="1"/>
    <col min="2" max="2" width="39.42578125" style="96" customWidth="1"/>
    <col min="3" max="3" width="23" style="96" hidden="1" customWidth="1"/>
    <col min="4" max="4" width="14" style="96" customWidth="1"/>
    <col min="5" max="5" width="15.5703125" style="96" customWidth="1"/>
    <col min="6" max="16384" width="9" style="96"/>
  </cols>
  <sheetData>
    <row r="1" spans="1:42" s="141" customFormat="1" ht="15.75" x14ac:dyDescent="0.25">
      <c r="A1" s="141" t="s">
        <v>231</v>
      </c>
      <c r="AN1" s="143"/>
      <c r="AO1" s="143"/>
      <c r="AP1" s="143"/>
    </row>
    <row r="2" spans="1:42" ht="15.75" x14ac:dyDescent="0.25">
      <c r="A2" s="154" t="s">
        <v>232</v>
      </c>
      <c r="B2" s="153"/>
      <c r="C2" s="8"/>
      <c r="D2" s="8"/>
      <c r="E2" s="8"/>
    </row>
    <row r="3" spans="1:42" ht="15.75" x14ac:dyDescent="0.25">
      <c r="A3" s="140"/>
      <c r="B3" s="139" t="s">
        <v>215</v>
      </c>
      <c r="C3" s="138" t="s">
        <v>85</v>
      </c>
      <c r="D3" s="141" t="s">
        <v>216</v>
      </c>
      <c r="E3" s="144"/>
    </row>
    <row r="4" spans="1:42" ht="15.75" x14ac:dyDescent="0.25">
      <c r="A4" s="140"/>
      <c r="B4" s="139" t="s">
        <v>233</v>
      </c>
      <c r="C4" s="138"/>
      <c r="D4" s="141"/>
      <c r="E4" s="156"/>
    </row>
    <row r="5" spans="1:42" ht="15.75" x14ac:dyDescent="0.25">
      <c r="A5" s="8"/>
      <c r="B5" s="8"/>
      <c r="C5" s="8"/>
      <c r="D5" s="8"/>
      <c r="E5" s="8"/>
    </row>
    <row r="6" spans="1:42" ht="15.75" x14ac:dyDescent="0.25">
      <c r="A6" s="140"/>
      <c r="B6" s="155" t="s">
        <v>231</v>
      </c>
      <c r="C6" s="140"/>
      <c r="D6" s="140"/>
      <c r="E6" s="140"/>
    </row>
    <row r="7" spans="1:42" ht="15.75" x14ac:dyDescent="0.25">
      <c r="A7" s="8"/>
      <c r="B7" s="8"/>
      <c r="C7" s="8"/>
      <c r="D7" s="8"/>
      <c r="E7" s="8"/>
    </row>
    <row r="8" spans="1:42" ht="15.75" x14ac:dyDescent="0.25">
      <c r="A8" s="8" t="s">
        <v>9</v>
      </c>
      <c r="B8" s="33" t="s">
        <v>234</v>
      </c>
      <c r="C8" s="8"/>
      <c r="D8" s="8"/>
      <c r="E8" s="8"/>
    </row>
    <row r="9" spans="1:42" ht="15.75" x14ac:dyDescent="0.25">
      <c r="A9" s="8"/>
      <c r="B9" s="145" t="s">
        <v>235</v>
      </c>
      <c r="C9" s="8" t="s">
        <v>236</v>
      </c>
      <c r="D9" s="146" t="s">
        <v>12</v>
      </c>
      <c r="E9" s="159"/>
    </row>
    <row r="10" spans="1:42" ht="15.75" x14ac:dyDescent="0.25">
      <c r="A10" s="8"/>
      <c r="B10" s="145" t="s">
        <v>237</v>
      </c>
      <c r="C10" s="8" t="s">
        <v>238</v>
      </c>
      <c r="D10" s="146" t="s">
        <v>12</v>
      </c>
      <c r="E10" s="159"/>
    </row>
    <row r="11" spans="1:42" ht="15.75" x14ac:dyDescent="0.25">
      <c r="A11" s="8"/>
      <c r="B11" s="145" t="s">
        <v>239</v>
      </c>
      <c r="C11" s="8" t="s">
        <v>240</v>
      </c>
      <c r="D11" s="146" t="s">
        <v>12</v>
      </c>
      <c r="E11" s="159"/>
    </row>
    <row r="12" spans="1:42" ht="15.75" x14ac:dyDescent="0.25">
      <c r="A12" s="8"/>
      <c r="B12" s="145" t="s">
        <v>241</v>
      </c>
      <c r="C12" s="8" t="s">
        <v>242</v>
      </c>
      <c r="D12" s="146" t="s">
        <v>12</v>
      </c>
      <c r="E12" s="159"/>
    </row>
    <row r="13" spans="1:42" ht="15.75" x14ac:dyDescent="0.25">
      <c r="A13" s="8"/>
    </row>
    <row r="14" spans="1:42" ht="15.75" x14ac:dyDescent="0.25">
      <c r="A14" s="8"/>
      <c r="B14" s="147"/>
      <c r="C14" s="23"/>
      <c r="D14" s="98"/>
      <c r="E14" s="8"/>
    </row>
    <row r="15" spans="1:42" ht="15.75" x14ac:dyDescent="0.25">
      <c r="A15" s="8" t="s">
        <v>138</v>
      </c>
      <c r="B15" s="33" t="s">
        <v>243</v>
      </c>
      <c r="C15" s="8"/>
      <c r="D15" s="98"/>
      <c r="E15" s="8"/>
    </row>
    <row r="16" spans="1:42" ht="15.75" x14ac:dyDescent="0.25">
      <c r="A16" s="8"/>
      <c r="B16" s="145" t="s">
        <v>251</v>
      </c>
      <c r="C16" s="148" t="s">
        <v>244</v>
      </c>
      <c r="D16" s="146" t="s">
        <v>44</v>
      </c>
      <c r="E16" s="159"/>
    </row>
    <row r="17" spans="1:5" ht="15.75" x14ac:dyDescent="0.25">
      <c r="A17" s="8"/>
    </row>
    <row r="18" spans="1:5" ht="15.75" x14ac:dyDescent="0.25">
      <c r="A18" s="8" t="s">
        <v>138</v>
      </c>
      <c r="B18" s="149" t="s">
        <v>245</v>
      </c>
      <c r="C18" s="23" t="s">
        <v>246</v>
      </c>
    </row>
    <row r="19" spans="1:5" ht="15.75" x14ac:dyDescent="0.25">
      <c r="A19" s="8"/>
      <c r="B19" s="145" t="s">
        <v>247</v>
      </c>
      <c r="C19" s="8" t="s">
        <v>248</v>
      </c>
      <c r="D19" s="150" t="s">
        <v>29</v>
      </c>
      <c r="E19" s="159"/>
    </row>
    <row r="20" spans="1:5" ht="15.75" x14ac:dyDescent="0.25">
      <c r="A20" s="8"/>
    </row>
    <row r="21" spans="1:5" ht="15.75" x14ac:dyDescent="0.25">
      <c r="A21" s="8"/>
      <c r="B21" s="145" t="s">
        <v>249</v>
      </c>
      <c r="C21" s="8" t="s">
        <v>250</v>
      </c>
      <c r="D21" s="150" t="s">
        <v>29</v>
      </c>
      <c r="E21" s="159"/>
    </row>
    <row r="24" spans="1:5" ht="15.75" x14ac:dyDescent="0.25">
      <c r="A24" s="8"/>
    </row>
    <row r="25" spans="1:5" ht="15.75" x14ac:dyDescent="0.25">
      <c r="A25" s="8"/>
      <c r="B25" s="151"/>
      <c r="C25" s="8"/>
      <c r="D25" s="98"/>
      <c r="E25" s="8"/>
    </row>
    <row r="26" spans="1:5" ht="15.75" x14ac:dyDescent="0.25">
      <c r="A26" s="8"/>
    </row>
    <row r="27" spans="1:5" ht="15.75" x14ac:dyDescent="0.25">
      <c r="A27" s="8"/>
      <c r="B27" s="152"/>
      <c r="C27" s="8"/>
      <c r="D27" s="8"/>
      <c r="E27" s="8"/>
    </row>
  </sheetData>
  <sheetProtection algorithmName="SHA-512" hashValue="r4zfhSp4wXyVdnFLGRE5LDeEuidqTcXxRMrhhHFjBEeSB2CibSXaa+MzfUpZc4LwvcOshjF491Z47KP0stwNJA==" saltValue="UMjGf6vP6gZ5ieYmrOLFqg==" spinCount="100000" sheet="1" objects="1" scenarios="1" formatColumns="0" formatRows="0"/>
  <customSheetViews>
    <customSheetView guid="{BDC8AE3F-6C52-4013-8B34-4743A4E33792}" hiddenColumns="1" state="hidden">
      <pageMargins left="0.7" right="0.7" top="0.75" bottom="0.75" header="0.3" footer="0.3"/>
      <pageSetup orientation="portrait" r:id="rId1"/>
    </customSheetView>
    <customSheetView guid="{DFDD0A5F-1CD5-4B59-83C1-73FEE1AC7815}" hiddenColumns="1" state="hidden">
      <pageMargins left="0.7" right="0.7" top="0.75" bottom="0.75" header="0.3" footer="0.3"/>
      <pageSetup orientation="portrait" r:id="rId2"/>
    </customSheetView>
  </customSheetViews>
  <dataValidations count="1">
    <dataValidation type="textLength" operator="lessThanOrEqual" allowBlank="1" showInputMessage="1" showErrorMessage="1" sqref="E9:E12 E16 E19 E21" xr:uid="{00000000-0002-0000-2300-000000000000}">
      <formula1>90</formula1>
    </dataValidation>
  </dataValidations>
  <pageMargins left="0.7" right="0.7" top="0.75" bottom="0.75" header="0.3" footer="0.3"/>
  <pageSetup orientation="portrait"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
    <tabColor theme="1" tint="0.499984740745262"/>
  </sheetPr>
  <dimension ref="A1:AP19"/>
  <sheetViews>
    <sheetView workbookViewId="0"/>
  </sheetViews>
  <sheetFormatPr defaultColWidth="9" defaultRowHeight="15.75" x14ac:dyDescent="0.25"/>
  <cols>
    <col min="1" max="1" width="3.42578125" style="8" customWidth="1"/>
    <col min="2" max="2" width="51.42578125" style="8" customWidth="1"/>
    <col min="3" max="3" width="20" style="8" hidden="1" customWidth="1"/>
    <col min="4" max="4" width="16.5703125" style="8" bestFit="1" customWidth="1"/>
    <col min="5" max="5" width="10.5703125" style="8" customWidth="1"/>
    <col min="6" max="16384" width="9" style="8"/>
  </cols>
  <sheetData>
    <row r="1" spans="1:42" s="141" customFormat="1" ht="22.5" customHeight="1" x14ac:dyDescent="0.25">
      <c r="A1" s="141" t="s">
        <v>217</v>
      </c>
      <c r="AN1" s="143"/>
      <c r="AO1" s="143"/>
      <c r="AP1" s="143"/>
    </row>
    <row r="2" spans="1:42" x14ac:dyDescent="0.25">
      <c r="A2" s="39" t="s">
        <v>218</v>
      </c>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row>
    <row r="3" spans="1:42" x14ac:dyDescent="0.25">
      <c r="A3" s="140"/>
      <c r="B3" s="139" t="s">
        <v>215</v>
      </c>
      <c r="C3" s="138" t="s">
        <v>85</v>
      </c>
      <c r="D3" s="141" t="s">
        <v>216</v>
      </c>
      <c r="E3" s="144" t="e">
        <f>+#REF!</f>
        <v>#REF!</v>
      </c>
    </row>
    <row r="5" spans="1:42" x14ac:dyDescent="0.25">
      <c r="B5" s="17" t="s">
        <v>211</v>
      </c>
      <c r="C5" s="8" t="s">
        <v>86</v>
      </c>
      <c r="D5" s="8" t="s">
        <v>29</v>
      </c>
      <c r="E5" s="159"/>
    </row>
    <row r="6" spans="1:42" x14ac:dyDescent="0.25">
      <c r="E6" s="101"/>
    </row>
    <row r="7" spans="1:42" x14ac:dyDescent="0.25">
      <c r="B7" s="17" t="s">
        <v>72</v>
      </c>
      <c r="C7" s="26" t="s">
        <v>87</v>
      </c>
      <c r="D7" s="8" t="s">
        <v>29</v>
      </c>
      <c r="E7" s="159"/>
    </row>
    <row r="8" spans="1:42" x14ac:dyDescent="0.25">
      <c r="E8" s="101"/>
    </row>
    <row r="9" spans="1:42" x14ac:dyDescent="0.25">
      <c r="B9" s="17" t="s">
        <v>212</v>
      </c>
      <c r="C9" s="8" t="s">
        <v>88</v>
      </c>
      <c r="D9" s="8" t="s">
        <v>213</v>
      </c>
      <c r="E9" s="159"/>
    </row>
    <row r="10" spans="1:42" x14ac:dyDescent="0.25">
      <c r="E10" s="101"/>
    </row>
    <row r="11" spans="1:42" x14ac:dyDescent="0.25">
      <c r="B11" s="17" t="s">
        <v>214</v>
      </c>
      <c r="C11" s="8" t="s">
        <v>89</v>
      </c>
      <c r="D11" s="8" t="s">
        <v>29</v>
      </c>
      <c r="E11" s="159"/>
    </row>
    <row r="12" spans="1:42" x14ac:dyDescent="0.25">
      <c r="B12" s="102"/>
      <c r="E12" s="103"/>
    </row>
    <row r="13" spans="1:42" x14ac:dyDescent="0.25">
      <c r="B13" s="102"/>
      <c r="E13" s="103"/>
    </row>
    <row r="14" spans="1:42" x14ac:dyDescent="0.25">
      <c r="E14" s="103"/>
    </row>
    <row r="19" spans="2:4" x14ac:dyDescent="0.25">
      <c r="B19" s="23"/>
      <c r="C19" s="23"/>
      <c r="D19" s="23"/>
    </row>
  </sheetData>
  <sheetProtection algorithmName="SHA-512" hashValue="OPpB7KhBZywnv6CzUjbJZvqv4cKQncpTL6q7NwkDvZ1ZxiE0Y+o4zh151WCPFv+mYPuea+MfuyXNgj1uw7vdEw==" saltValue="IlI5RtMZVWdGbkSJXNMLHA==" spinCount="100000" sheet="1" objects="1" scenarios="1" formatColumns="0" formatRows="0"/>
  <customSheetViews>
    <customSheetView guid="{BDC8AE3F-6C52-4013-8B34-4743A4E33792}" hiddenColumns="1" state="hidden">
      <pageMargins left="0.7" right="0.7" top="0.75" bottom="0.75" header="0.3" footer="0.3"/>
      <pageSetup orientation="portrait" horizontalDpi="300" verticalDpi="300" r:id="rId1"/>
    </customSheetView>
    <customSheetView guid="{DFDD0A5F-1CD5-4B59-83C1-73FEE1AC7815}" hiddenColumns="1" state="hidden">
      <pageMargins left="0.7" right="0.7" top="0.75" bottom="0.75" header="0.3" footer="0.3"/>
      <pageSetup orientation="portrait" horizontalDpi="300" verticalDpi="300" r:id="rId2"/>
    </customSheetView>
  </customSheetViews>
  <dataValidations count="1">
    <dataValidation type="textLength" operator="lessThanOrEqual" allowBlank="1" showInputMessage="1" showErrorMessage="1" sqref="E5 E7 E9 E11" xr:uid="{00000000-0002-0000-2400-000000000000}">
      <formula1>90</formula1>
    </dataValidation>
  </dataValidations>
  <pageMargins left="0.7" right="0.7" top="0.75" bottom="0.75" header="0.3" footer="0.3"/>
  <pageSetup orientation="portrait" horizontalDpi="300" verticalDpi="3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A31DF-9129-4BD8-8EA4-B6AEB9A6C100}">
  <sheetPr>
    <tabColor theme="5" tint="0.39997558519241921"/>
    <pageSetUpPr fitToPage="1"/>
  </sheetPr>
  <dimension ref="A1:Q40"/>
  <sheetViews>
    <sheetView zoomScale="60" zoomScaleNormal="60" zoomScaleSheetLayoutView="70" workbookViewId="0">
      <pane xSplit="3" ySplit="4" topLeftCell="D5" activePane="bottomRight" state="frozen"/>
      <selection activeCell="G2" sqref="G2"/>
      <selection pane="topRight" activeCell="G2" sqref="G2"/>
      <selection pane="bottomLeft" activeCell="G2" sqref="G2"/>
      <selection pane="bottomRight" activeCell="B11" sqref="B11:C11"/>
    </sheetView>
  </sheetViews>
  <sheetFormatPr defaultColWidth="11.42578125" defaultRowHeight="18.75" x14ac:dyDescent="0.3"/>
  <cols>
    <col min="1" max="1" width="20.28515625" style="751" customWidth="1"/>
    <col min="2" max="2" width="26.5703125" style="137" customWidth="1"/>
    <col min="3" max="3" width="44.7109375" customWidth="1"/>
    <col min="4" max="7" width="19.28515625" customWidth="1"/>
    <col min="8" max="8" width="95.7109375" style="790" customWidth="1"/>
  </cols>
  <sheetData>
    <row r="1" spans="1:17" ht="51.4" customHeight="1" x14ac:dyDescent="0.25">
      <c r="A1" s="799" t="s">
        <v>1298</v>
      </c>
      <c r="B1" s="789"/>
      <c r="C1" s="1178" t="s">
        <v>1601</v>
      </c>
      <c r="D1" s="1179"/>
      <c r="E1" s="1179"/>
      <c r="F1" s="1179"/>
      <c r="G1" s="1180"/>
      <c r="H1" s="976" t="s">
        <v>1578</v>
      </c>
      <c r="I1" s="798" t="s">
        <v>1494</v>
      </c>
      <c r="K1" s="1197" t="s">
        <v>1493</v>
      </c>
      <c r="L1" s="1197"/>
      <c r="M1" s="1197"/>
      <c r="N1" s="1197"/>
      <c r="O1" s="1197"/>
      <c r="P1" s="1197"/>
      <c r="Q1" s="1197"/>
    </row>
    <row r="2" spans="1:17" s="8" customFormat="1" x14ac:dyDescent="0.25">
      <c r="A2" s="848"/>
      <c r="B2" s="849"/>
      <c r="C2" s="850"/>
      <c r="D2" s="850"/>
      <c r="E2" s="850"/>
      <c r="F2" s="850"/>
      <c r="G2" s="850"/>
      <c r="H2" s="1046"/>
      <c r="I2" s="851"/>
      <c r="K2" s="1177" t="s">
        <v>1604</v>
      </c>
      <c r="L2" s="1177"/>
      <c r="M2" s="1177"/>
      <c r="N2" s="1177"/>
      <c r="O2" s="1177"/>
      <c r="P2" s="1177"/>
      <c r="Q2" s="1177"/>
    </row>
    <row r="3" spans="1:17" s="23" customFormat="1" ht="21" x14ac:dyDescent="0.25">
      <c r="A3" s="1174" t="s">
        <v>1051</v>
      </c>
      <c r="B3" s="1175"/>
      <c r="C3" s="1176"/>
      <c r="D3" s="1200" t="s">
        <v>1669</v>
      </c>
      <c r="E3" s="1201"/>
      <c r="F3" s="1201"/>
      <c r="G3" s="1202"/>
      <c r="H3" s="1181" t="s">
        <v>1594</v>
      </c>
    </row>
    <row r="4" spans="1:17" s="23" customFormat="1" ht="30.6" customHeight="1" thickBot="1" x14ac:dyDescent="0.3">
      <c r="A4" s="1174"/>
      <c r="B4" s="1175"/>
      <c r="C4" s="1176"/>
      <c r="D4" s="1050" t="s">
        <v>1477</v>
      </c>
      <c r="E4" s="1050" t="s">
        <v>1478</v>
      </c>
      <c r="F4" s="1050" t="s">
        <v>1479</v>
      </c>
      <c r="G4" s="1050" t="s">
        <v>1480</v>
      </c>
      <c r="H4" s="1182"/>
    </row>
    <row r="5" spans="1:17" s="8" customFormat="1" ht="74.25" customHeight="1" x14ac:dyDescent="0.25">
      <c r="A5" s="1152" t="s">
        <v>1052</v>
      </c>
      <c r="B5" s="1191" t="s">
        <v>1671</v>
      </c>
      <c r="C5" s="1051" t="s">
        <v>1641</v>
      </c>
      <c r="D5" s="1052"/>
      <c r="E5" s="1052"/>
      <c r="F5" s="1052"/>
      <c r="G5" s="1053"/>
      <c r="H5" s="1045" t="s">
        <v>1304</v>
      </c>
    </row>
    <row r="6" spans="1:17" s="8" customFormat="1" ht="46.15" customHeight="1" x14ac:dyDescent="0.25">
      <c r="A6" s="1153"/>
      <c r="B6" s="1192"/>
      <c r="C6" s="1054" t="s">
        <v>1481</v>
      </c>
      <c r="D6" s="1055"/>
      <c r="E6" s="1055"/>
      <c r="F6" s="1055"/>
      <c r="G6" s="1056"/>
      <c r="H6" s="1045" t="s">
        <v>1306</v>
      </c>
    </row>
    <row r="7" spans="1:17" s="8" customFormat="1" ht="49.9" customHeight="1" thickBot="1" x14ac:dyDescent="0.3">
      <c r="A7" s="1153"/>
      <c r="B7" s="1193"/>
      <c r="C7" s="1054" t="s">
        <v>588</v>
      </c>
      <c r="D7" s="1057"/>
      <c r="E7" s="1057"/>
      <c r="F7" s="1057"/>
      <c r="G7" s="1058"/>
      <c r="H7" s="1045" t="s">
        <v>1305</v>
      </c>
    </row>
    <row r="8" spans="1:17" s="8" customFormat="1" ht="42" customHeight="1" x14ac:dyDescent="0.25">
      <c r="A8" s="1153"/>
      <c r="B8" s="1194" t="s">
        <v>1053</v>
      </c>
      <c r="C8" s="1051" t="s">
        <v>1641</v>
      </c>
      <c r="D8" s="1057"/>
      <c r="E8" s="1057"/>
      <c r="F8" s="1057"/>
      <c r="G8" s="1058"/>
      <c r="H8" s="1045" t="s">
        <v>1482</v>
      </c>
    </row>
    <row r="9" spans="1:17" s="8" customFormat="1" ht="33" customHeight="1" x14ac:dyDescent="0.25">
      <c r="A9" s="1153"/>
      <c r="B9" s="1195"/>
      <c r="C9" s="1054" t="s">
        <v>1481</v>
      </c>
      <c r="D9" s="1057"/>
      <c r="E9" s="1057"/>
      <c r="F9" s="1057"/>
      <c r="G9" s="1058"/>
      <c r="H9" s="1045" t="s">
        <v>1483</v>
      </c>
    </row>
    <row r="10" spans="1:17" s="8" customFormat="1" ht="33" customHeight="1" x14ac:dyDescent="0.25">
      <c r="A10" s="1153"/>
      <c r="B10" s="1196"/>
      <c r="C10" s="1054" t="s">
        <v>588</v>
      </c>
      <c r="D10" s="1057"/>
      <c r="E10" s="1057"/>
      <c r="F10" s="1057"/>
      <c r="G10" s="1058"/>
      <c r="H10" s="1045" t="s">
        <v>1484</v>
      </c>
    </row>
    <row r="11" spans="1:17" s="8" customFormat="1" ht="51" customHeight="1" x14ac:dyDescent="0.25">
      <c r="A11" s="1153"/>
      <c r="B11" s="1148" t="s">
        <v>1645</v>
      </c>
      <c r="C11" s="1149"/>
      <c r="D11" s="1057"/>
      <c r="E11" s="1057"/>
      <c r="F11" s="1057"/>
      <c r="G11" s="1059"/>
      <c r="H11" s="1045" t="s">
        <v>1307</v>
      </c>
    </row>
    <row r="12" spans="1:17" s="8" customFormat="1" ht="42" customHeight="1" x14ac:dyDescent="0.25">
      <c r="A12" s="1153"/>
      <c r="B12" s="1203" t="s">
        <v>1644</v>
      </c>
      <c r="C12" s="1199"/>
      <c r="D12" s="1057"/>
      <c r="E12" s="1060"/>
      <c r="F12" s="1057"/>
      <c r="G12" s="1059"/>
      <c r="H12" s="1045"/>
    </row>
    <row r="13" spans="1:17" s="8" customFormat="1" ht="48" customHeight="1" x14ac:dyDescent="0.25">
      <c r="A13" s="1153"/>
      <c r="B13" s="1148" t="s">
        <v>1643</v>
      </c>
      <c r="C13" s="1149"/>
      <c r="D13" s="1057"/>
      <c r="E13" s="1057"/>
      <c r="F13" s="1057"/>
      <c r="G13" s="1058"/>
      <c r="H13" s="1045" t="s">
        <v>1308</v>
      </c>
    </row>
    <row r="14" spans="1:17" s="8" customFormat="1" ht="69" customHeight="1" thickBot="1" x14ac:dyDescent="0.3">
      <c r="A14" s="1190"/>
      <c r="B14" s="1150" t="s">
        <v>1642</v>
      </c>
      <c r="C14" s="1151"/>
      <c r="D14" s="1061"/>
      <c r="E14" s="1061"/>
      <c r="F14" s="1061"/>
      <c r="G14" s="1062"/>
      <c r="H14" s="1045" t="s">
        <v>1309</v>
      </c>
    </row>
    <row r="15" spans="1:17" s="8" customFormat="1" ht="57" customHeight="1" x14ac:dyDescent="0.25">
      <c r="A15" s="1143" t="s">
        <v>509</v>
      </c>
      <c r="B15" s="1146" t="s">
        <v>1054</v>
      </c>
      <c r="C15" s="1147"/>
      <c r="D15" s="1063"/>
      <c r="E15" s="1063"/>
      <c r="F15" s="1063"/>
      <c r="G15" s="1064"/>
      <c r="H15" s="1045" t="s">
        <v>1310</v>
      </c>
    </row>
    <row r="16" spans="1:17" s="8" customFormat="1" ht="58.9" customHeight="1" x14ac:dyDescent="0.25">
      <c r="A16" s="1144"/>
      <c r="B16" s="1148" t="s">
        <v>1055</v>
      </c>
      <c r="C16" s="1149"/>
      <c r="D16" s="1057"/>
      <c r="E16" s="1060"/>
      <c r="F16" s="1057"/>
      <c r="G16" s="1058"/>
      <c r="H16" s="1045" t="s">
        <v>1311</v>
      </c>
    </row>
    <row r="17" spans="1:8" s="8" customFormat="1" ht="73.150000000000006" customHeight="1" thickBot="1" x14ac:dyDescent="0.3">
      <c r="A17" s="1145"/>
      <c r="B17" s="1150" t="s">
        <v>1056</v>
      </c>
      <c r="C17" s="1151"/>
      <c r="D17" s="1061"/>
      <c r="E17" s="1061"/>
      <c r="F17" s="1061"/>
      <c r="G17" s="1065"/>
      <c r="H17" s="1045" t="s">
        <v>1602</v>
      </c>
    </row>
    <row r="18" spans="1:8" s="8" customFormat="1" ht="40.9" customHeight="1" x14ac:dyDescent="0.25">
      <c r="A18" s="1152" t="s">
        <v>1297</v>
      </c>
      <c r="B18" s="1146" t="s">
        <v>1057</v>
      </c>
      <c r="C18" s="1147"/>
      <c r="D18" s="1063"/>
      <c r="E18" s="1063"/>
      <c r="F18" s="1063"/>
      <c r="G18" s="1064"/>
      <c r="H18" s="1045" t="s">
        <v>1312</v>
      </c>
    </row>
    <row r="19" spans="1:8" s="8" customFormat="1" ht="40.9" customHeight="1" x14ac:dyDescent="0.25">
      <c r="A19" s="1153"/>
      <c r="B19" s="1198" t="s">
        <v>1638</v>
      </c>
      <c r="C19" s="1199"/>
      <c r="D19" s="1057"/>
      <c r="E19" s="1057"/>
      <c r="F19" s="1057"/>
      <c r="G19" s="1058"/>
      <c r="H19" s="1045" t="s">
        <v>1485</v>
      </c>
    </row>
    <row r="20" spans="1:8" s="8" customFormat="1" ht="40.9" customHeight="1" x14ac:dyDescent="0.25">
      <c r="A20" s="1154"/>
      <c r="B20" s="1148" t="s">
        <v>1639</v>
      </c>
      <c r="C20" s="1149"/>
      <c r="D20" s="1057"/>
      <c r="E20" s="1057"/>
      <c r="F20" s="1057"/>
      <c r="G20" s="1058"/>
      <c r="H20" s="1045" t="s">
        <v>1329</v>
      </c>
    </row>
    <row r="21" spans="1:8" s="8" customFormat="1" ht="40.9" customHeight="1" thickBot="1" x14ac:dyDescent="0.3">
      <c r="A21" s="1155"/>
      <c r="B21" s="1150" t="s">
        <v>1640</v>
      </c>
      <c r="C21" s="1151"/>
      <c r="D21" s="1061"/>
      <c r="E21" s="1061"/>
      <c r="F21" s="1061"/>
      <c r="G21" s="1062"/>
      <c r="H21" s="1045" t="s">
        <v>1313</v>
      </c>
    </row>
    <row r="22" spans="1:8" s="8" customFormat="1" ht="21" x14ac:dyDescent="0.25">
      <c r="A22" s="1183" t="s">
        <v>1670</v>
      </c>
      <c r="B22" s="1185"/>
      <c r="C22" s="1186"/>
      <c r="D22" s="1066"/>
      <c r="E22" s="1066"/>
      <c r="F22" s="1066"/>
      <c r="G22" s="1066"/>
      <c r="H22" s="1187" t="s">
        <v>1595</v>
      </c>
    </row>
    <row r="23" spans="1:8" s="8" customFormat="1" ht="21" x14ac:dyDescent="0.25">
      <c r="A23" s="1183"/>
      <c r="B23" s="1148"/>
      <c r="C23" s="1149"/>
      <c r="D23" s="1057"/>
      <c r="E23" s="1057"/>
      <c r="F23" s="1057"/>
      <c r="G23" s="1057"/>
      <c r="H23" s="1188"/>
    </row>
    <row r="24" spans="1:8" s="8" customFormat="1" ht="21" x14ac:dyDescent="0.25">
      <c r="A24" s="1183"/>
      <c r="B24" s="1148"/>
      <c r="C24" s="1149"/>
      <c r="D24" s="1057"/>
      <c r="E24" s="1057"/>
      <c r="F24" s="1057"/>
      <c r="G24" s="1057"/>
      <c r="H24" s="1188"/>
    </row>
    <row r="25" spans="1:8" s="8" customFormat="1" ht="21" x14ac:dyDescent="0.25">
      <c r="A25" s="1183"/>
      <c r="B25" s="1148"/>
      <c r="C25" s="1149"/>
      <c r="D25" s="1057"/>
      <c r="E25" s="1057"/>
      <c r="F25" s="1057"/>
      <c r="G25" s="1057"/>
      <c r="H25" s="1188"/>
    </row>
    <row r="26" spans="1:8" s="8" customFormat="1" ht="21.75" thickBot="1" x14ac:dyDescent="0.3">
      <c r="A26" s="1184"/>
      <c r="B26" s="1148"/>
      <c r="C26" s="1149"/>
      <c r="D26" s="1057"/>
      <c r="E26" s="1057"/>
      <c r="F26" s="1057"/>
      <c r="G26" s="1057"/>
      <c r="H26" s="1189"/>
    </row>
    <row r="27" spans="1:8" s="8" customFormat="1" hidden="1" x14ac:dyDescent="0.25">
      <c r="A27" s="1156" t="s">
        <v>1058</v>
      </c>
      <c r="B27" s="1158" t="s">
        <v>1059</v>
      </c>
      <c r="C27" s="1159"/>
      <c r="D27" s="1165" t="s">
        <v>1596</v>
      </c>
      <c r="E27" s="1166"/>
      <c r="F27" s="1166"/>
      <c r="G27" s="1167"/>
      <c r="H27" s="1047" t="s">
        <v>1318</v>
      </c>
    </row>
    <row r="28" spans="1:8" s="8" customFormat="1" hidden="1" x14ac:dyDescent="0.25">
      <c r="A28" s="1156"/>
      <c r="B28" s="1160" t="s">
        <v>1060</v>
      </c>
      <c r="C28" s="923" t="s">
        <v>1061</v>
      </c>
      <c r="D28" s="1168"/>
      <c r="E28" s="1169"/>
      <c r="F28" s="1169"/>
      <c r="G28" s="1170"/>
      <c r="H28" s="1047" t="s">
        <v>1319</v>
      </c>
    </row>
    <row r="29" spans="1:8" s="8" customFormat="1" ht="37.5" hidden="1" x14ac:dyDescent="0.25">
      <c r="A29" s="1156"/>
      <c r="B29" s="1161"/>
      <c r="C29" s="923" t="s">
        <v>1062</v>
      </c>
      <c r="D29" s="1168"/>
      <c r="E29" s="1169"/>
      <c r="F29" s="1169"/>
      <c r="G29" s="1170"/>
      <c r="H29" s="1047" t="s">
        <v>1320</v>
      </c>
    </row>
    <row r="30" spans="1:8" s="8" customFormat="1" ht="37.5" hidden="1" x14ac:dyDescent="0.25">
      <c r="A30" s="1156"/>
      <c r="B30" s="1162"/>
      <c r="C30" s="923" t="s">
        <v>1063</v>
      </c>
      <c r="D30" s="1168"/>
      <c r="E30" s="1169"/>
      <c r="F30" s="1169"/>
      <c r="G30" s="1170"/>
      <c r="H30" s="1047" t="s">
        <v>1321</v>
      </c>
    </row>
    <row r="31" spans="1:8" s="8" customFormat="1" ht="37.5" hidden="1" x14ac:dyDescent="0.25">
      <c r="A31" s="1156"/>
      <c r="B31" s="1158" t="s">
        <v>1064</v>
      </c>
      <c r="C31" s="1159"/>
      <c r="D31" s="1168"/>
      <c r="E31" s="1169"/>
      <c r="F31" s="1169"/>
      <c r="G31" s="1170"/>
      <c r="H31" s="1047" t="s">
        <v>1317</v>
      </c>
    </row>
    <row r="32" spans="1:8" s="8" customFormat="1" ht="37.5" hidden="1" x14ac:dyDescent="0.25">
      <c r="A32" s="1156"/>
      <c r="B32" s="1158" t="s">
        <v>1065</v>
      </c>
      <c r="C32" s="1159"/>
      <c r="D32" s="1168"/>
      <c r="E32" s="1169"/>
      <c r="F32" s="1169"/>
      <c r="G32" s="1170"/>
      <c r="H32" s="1047" t="s">
        <v>1315</v>
      </c>
    </row>
    <row r="33" spans="1:8" s="8" customFormat="1" hidden="1" x14ac:dyDescent="0.25">
      <c r="A33" s="1156"/>
      <c r="B33" s="1158" t="s">
        <v>1066</v>
      </c>
      <c r="C33" s="1159"/>
      <c r="D33" s="1168"/>
      <c r="E33" s="1169"/>
      <c r="F33" s="1169"/>
      <c r="G33" s="1170"/>
      <c r="H33" s="1047" t="s">
        <v>1314</v>
      </c>
    </row>
    <row r="34" spans="1:8" s="8" customFormat="1" hidden="1" x14ac:dyDescent="0.25">
      <c r="A34" s="1157"/>
      <c r="B34" s="1163" t="s">
        <v>1067</v>
      </c>
      <c r="C34" s="1164"/>
      <c r="D34" s="1171"/>
      <c r="E34" s="1172"/>
      <c r="F34" s="1172"/>
      <c r="G34" s="1173"/>
      <c r="H34" s="1047" t="s">
        <v>1316</v>
      </c>
    </row>
    <row r="35" spans="1:8" s="8" customFormat="1" x14ac:dyDescent="0.25">
      <c r="A35" s="958" t="s">
        <v>1325</v>
      </c>
      <c r="B35" s="955"/>
      <c r="C35" s="955"/>
      <c r="D35" s="955"/>
      <c r="E35" s="955"/>
      <c r="F35" s="955"/>
      <c r="G35" s="956"/>
      <c r="H35" s="1048"/>
    </row>
    <row r="36" spans="1:8" s="8" customFormat="1" x14ac:dyDescent="0.3">
      <c r="A36" s="955" t="s">
        <v>1477</v>
      </c>
      <c r="B36" s="959" t="s">
        <v>1322</v>
      </c>
      <c r="C36" s="955"/>
      <c r="D36" s="955"/>
      <c r="E36" s="955"/>
      <c r="F36" s="955"/>
      <c r="G36" s="956"/>
      <c r="H36" s="1049"/>
    </row>
    <row r="37" spans="1:8" s="8" customFormat="1" x14ac:dyDescent="0.3">
      <c r="A37" s="955" t="s">
        <v>1478</v>
      </c>
      <c r="B37" s="959" t="s">
        <v>1323</v>
      </c>
      <c r="C37" s="955"/>
      <c r="D37" s="955"/>
      <c r="E37" s="955"/>
      <c r="F37" s="955"/>
      <c r="G37" s="956"/>
      <c r="H37" s="1049"/>
    </row>
    <row r="38" spans="1:8" s="8" customFormat="1" x14ac:dyDescent="0.3">
      <c r="A38" s="955" t="s">
        <v>1479</v>
      </c>
      <c r="B38" s="959" t="s">
        <v>1603</v>
      </c>
      <c r="C38" s="955"/>
      <c r="D38" s="955"/>
      <c r="E38" s="955"/>
      <c r="F38" s="955"/>
      <c r="G38" s="956"/>
      <c r="H38" s="1049"/>
    </row>
    <row r="39" spans="1:8" s="8" customFormat="1" x14ac:dyDescent="0.3">
      <c r="A39" s="955" t="s">
        <v>1480</v>
      </c>
      <c r="B39" s="960" t="s">
        <v>1326</v>
      </c>
      <c r="C39" s="957"/>
      <c r="D39" s="957"/>
      <c r="E39" s="957"/>
      <c r="F39" s="957"/>
      <c r="G39" s="956"/>
      <c r="H39" s="1049"/>
    </row>
    <row r="40" spans="1:8" s="751" customFormat="1" x14ac:dyDescent="0.3"/>
  </sheetData>
  <mergeCells count="37">
    <mergeCell ref="B11:C11"/>
    <mergeCell ref="B13:C13"/>
    <mergeCell ref="B19:C19"/>
    <mergeCell ref="B20:C20"/>
    <mergeCell ref="D3:G3"/>
    <mergeCell ref="B14:C14"/>
    <mergeCell ref="B12:C12"/>
    <mergeCell ref="D27:G34"/>
    <mergeCell ref="A3:C4"/>
    <mergeCell ref="K2:Q2"/>
    <mergeCell ref="C1:G1"/>
    <mergeCell ref="H3:H4"/>
    <mergeCell ref="A22:A26"/>
    <mergeCell ref="B22:C22"/>
    <mergeCell ref="B23:C23"/>
    <mergeCell ref="B24:C24"/>
    <mergeCell ref="B25:C25"/>
    <mergeCell ref="B26:C26"/>
    <mergeCell ref="H22:H26"/>
    <mergeCell ref="A5:A14"/>
    <mergeCell ref="B5:B7"/>
    <mergeCell ref="B8:B10"/>
    <mergeCell ref="K1:Q1"/>
    <mergeCell ref="A27:A34"/>
    <mergeCell ref="B27:C27"/>
    <mergeCell ref="B28:B30"/>
    <mergeCell ref="B31:C31"/>
    <mergeCell ref="B32:C32"/>
    <mergeCell ref="B33:C33"/>
    <mergeCell ref="B34:C34"/>
    <mergeCell ref="A15:A17"/>
    <mergeCell ref="B15:C15"/>
    <mergeCell ref="B16:C16"/>
    <mergeCell ref="B17:C17"/>
    <mergeCell ref="A18:A21"/>
    <mergeCell ref="B18:C18"/>
    <mergeCell ref="B21:C21"/>
  </mergeCells>
  <hyperlinks>
    <hyperlink ref="H1" location="CONTENTS!A1" display="Back to table of Contents" xr:uid="{7F2053A5-91E3-46D9-8C4F-CE1F28FEA54F}"/>
  </hyperlinks>
  <pageMargins left="0.23622047244094491" right="3.937007874015748E-2" top="0.35433070866141736" bottom="0.35433070866141736" header="0" footer="0"/>
  <pageSetup paperSize="9" scale="6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22E37-0B29-48E6-9B68-E24C2C4A5CBE}">
  <sheetPr>
    <tabColor theme="5" tint="0.39997558519241921"/>
  </sheetPr>
  <dimension ref="A1:L32"/>
  <sheetViews>
    <sheetView zoomScale="70" zoomScaleNormal="70" workbookViewId="0">
      <pane xSplit="2" ySplit="4" topLeftCell="C22" activePane="bottomRight" state="frozen"/>
      <selection activeCell="G2" sqref="G2"/>
      <selection pane="topRight" activeCell="G2" sqref="G2"/>
      <selection pane="bottomLeft" activeCell="G2" sqref="G2"/>
      <selection pane="bottomRight" activeCell="B19" sqref="B19:B24"/>
    </sheetView>
  </sheetViews>
  <sheetFormatPr defaultColWidth="11.42578125" defaultRowHeight="15" x14ac:dyDescent="0.25"/>
  <cols>
    <col min="1" max="1" width="14.5703125" customWidth="1"/>
    <col min="2" max="2" width="17" customWidth="1"/>
    <col min="3" max="11" width="27.7109375" customWidth="1"/>
  </cols>
  <sheetData>
    <row r="1" spans="1:12" ht="39.75" customHeight="1" x14ac:dyDescent="0.25">
      <c r="A1" s="799" t="s">
        <v>1501</v>
      </c>
      <c r="B1" s="800"/>
      <c r="C1" s="800"/>
      <c r="E1" s="920"/>
      <c r="F1" s="920"/>
      <c r="G1" s="920"/>
      <c r="H1" s="920"/>
      <c r="I1" s="920"/>
      <c r="J1" s="920"/>
      <c r="K1" s="976" t="s">
        <v>1636</v>
      </c>
      <c r="L1" s="800"/>
    </row>
    <row r="2" spans="1:12" ht="37.5" customHeight="1" x14ac:dyDescent="0.25">
      <c r="A2" s="1204" t="s">
        <v>1593</v>
      </c>
      <c r="B2" s="1205"/>
      <c r="C2" s="1205"/>
      <c r="D2" s="1205"/>
      <c r="E2" s="1206"/>
      <c r="F2" s="1178" t="s">
        <v>1592</v>
      </c>
      <c r="G2" s="1179"/>
      <c r="H2" s="1179"/>
      <c r="I2" s="1179"/>
      <c r="J2" s="1179"/>
      <c r="K2" s="1180"/>
      <c r="L2" s="800"/>
    </row>
    <row r="3" spans="1:12" s="847" customFormat="1" ht="36" customHeight="1" x14ac:dyDescent="0.35">
      <c r="A3" s="1207" t="s">
        <v>1299</v>
      </c>
      <c r="B3" s="1208"/>
      <c r="C3" s="921" t="s">
        <v>1301</v>
      </c>
      <c r="D3" s="921" t="s">
        <v>771</v>
      </c>
      <c r="E3" s="921" t="s">
        <v>148</v>
      </c>
      <c r="F3" s="1209" t="s">
        <v>644</v>
      </c>
      <c r="G3" s="1210"/>
      <c r="H3" s="1210"/>
      <c r="I3" s="1210"/>
      <c r="J3" s="1210"/>
      <c r="K3" s="1211"/>
      <c r="L3" s="894"/>
    </row>
    <row r="4" spans="1:12" s="847" customFormat="1" ht="54" customHeight="1" x14ac:dyDescent="0.35">
      <c r="A4" s="912" t="s">
        <v>1486</v>
      </c>
      <c r="B4" s="913" t="s">
        <v>586</v>
      </c>
      <c r="C4" s="914" t="s">
        <v>1300</v>
      </c>
      <c r="D4" s="914" t="s">
        <v>1302</v>
      </c>
      <c r="E4" s="914" t="s">
        <v>1303</v>
      </c>
      <c r="F4" s="915"/>
      <c r="G4" s="916" t="s">
        <v>1441</v>
      </c>
      <c r="H4" s="916" t="s">
        <v>1410</v>
      </c>
      <c r="I4" s="916" t="s">
        <v>1411</v>
      </c>
      <c r="J4" s="916" t="s">
        <v>1413</v>
      </c>
      <c r="K4" s="916" t="s">
        <v>1412</v>
      </c>
    </row>
    <row r="5" spans="1:12" ht="56.25" customHeight="1" x14ac:dyDescent="0.25">
      <c r="A5" s="1212" t="s">
        <v>638</v>
      </c>
      <c r="B5" s="1214" t="s">
        <v>1495</v>
      </c>
      <c r="C5" s="1216"/>
      <c r="D5" s="1218"/>
      <c r="E5" s="1220"/>
      <c r="F5" s="1222" t="s">
        <v>1496</v>
      </c>
      <c r="G5" s="917" t="s">
        <v>639</v>
      </c>
      <c r="H5" s="917" t="s">
        <v>640</v>
      </c>
      <c r="I5" s="917" t="s">
        <v>642</v>
      </c>
      <c r="J5" s="918" t="s">
        <v>641</v>
      </c>
      <c r="K5" s="918" t="s">
        <v>643</v>
      </c>
    </row>
    <row r="6" spans="1:12" ht="49.5" customHeight="1" x14ac:dyDescent="0.25">
      <c r="A6" s="1213"/>
      <c r="B6" s="1215"/>
      <c r="C6" s="1217"/>
      <c r="D6" s="1219"/>
      <c r="E6" s="1221"/>
      <c r="F6" s="1223"/>
      <c r="G6" s="919"/>
      <c r="H6" s="919"/>
      <c r="I6" s="919"/>
      <c r="J6" s="919"/>
      <c r="K6" s="919"/>
    </row>
    <row r="7" spans="1:12" ht="60.75" customHeight="1" x14ac:dyDescent="0.25">
      <c r="A7" s="1212" t="s">
        <v>585</v>
      </c>
      <c r="B7" s="1214" t="s">
        <v>587</v>
      </c>
      <c r="C7" s="1225"/>
      <c r="D7" s="1228"/>
      <c r="E7" s="1228"/>
      <c r="F7" s="1222" t="s">
        <v>620</v>
      </c>
      <c r="G7" s="917" t="s">
        <v>581</v>
      </c>
      <c r="H7" s="917" t="s">
        <v>582</v>
      </c>
      <c r="I7" s="917" t="s">
        <v>616</v>
      </c>
      <c r="J7" s="918" t="s">
        <v>617</v>
      </c>
      <c r="K7" s="918" t="s">
        <v>618</v>
      </c>
    </row>
    <row r="8" spans="1:12" ht="49.5" customHeight="1" x14ac:dyDescent="0.25">
      <c r="A8" s="1213"/>
      <c r="B8" s="1224"/>
      <c r="C8" s="1226"/>
      <c r="D8" s="1229"/>
      <c r="E8" s="1229"/>
      <c r="F8" s="1223"/>
      <c r="G8" s="919"/>
      <c r="H8" s="919"/>
      <c r="I8" s="919"/>
      <c r="J8" s="919"/>
      <c r="K8" s="919"/>
    </row>
    <row r="9" spans="1:12" ht="49.5" customHeight="1" x14ac:dyDescent="0.25">
      <c r="A9" s="1213"/>
      <c r="B9" s="1224"/>
      <c r="C9" s="1226"/>
      <c r="D9" s="1229"/>
      <c r="E9" s="1229"/>
      <c r="F9" s="1222" t="s">
        <v>590</v>
      </c>
      <c r="G9" s="917" t="s">
        <v>610</v>
      </c>
      <c r="H9" s="917" t="s">
        <v>611</v>
      </c>
      <c r="I9" s="917" t="s">
        <v>1497</v>
      </c>
      <c r="J9" s="918" t="s">
        <v>613</v>
      </c>
      <c r="K9" s="918" t="s">
        <v>614</v>
      </c>
    </row>
    <row r="10" spans="1:12" ht="49.5" customHeight="1" x14ac:dyDescent="0.25">
      <c r="A10" s="1213"/>
      <c r="B10" s="1224"/>
      <c r="C10" s="1226"/>
      <c r="D10" s="1229"/>
      <c r="E10" s="1229"/>
      <c r="F10" s="1223"/>
      <c r="G10" s="919"/>
      <c r="H10" s="919"/>
      <c r="I10" s="919"/>
      <c r="J10" s="919"/>
      <c r="K10" s="919"/>
    </row>
    <row r="11" spans="1:12" ht="71.25" customHeight="1" x14ac:dyDescent="0.25">
      <c r="A11" s="1213"/>
      <c r="B11" s="1224"/>
      <c r="C11" s="1226"/>
      <c r="D11" s="1229"/>
      <c r="E11" s="1229"/>
      <c r="F11" s="1222" t="s">
        <v>584</v>
      </c>
      <c r="G11" s="917" t="s">
        <v>576</v>
      </c>
      <c r="H11" s="917" t="s">
        <v>1498</v>
      </c>
      <c r="I11" s="917" t="s">
        <v>577</v>
      </c>
      <c r="J11" s="918" t="s">
        <v>578</v>
      </c>
      <c r="K11" s="918" t="s">
        <v>579</v>
      </c>
    </row>
    <row r="12" spans="1:12" ht="49.5" customHeight="1" x14ac:dyDescent="0.25">
      <c r="A12" s="1213"/>
      <c r="B12" s="1215"/>
      <c r="C12" s="1227"/>
      <c r="D12" s="1230"/>
      <c r="E12" s="1230"/>
      <c r="F12" s="1223"/>
      <c r="G12" s="919"/>
      <c r="H12" s="919"/>
      <c r="I12" s="919"/>
      <c r="J12" s="919"/>
      <c r="K12" s="919"/>
    </row>
    <row r="13" spans="1:12" ht="70.5" customHeight="1" x14ac:dyDescent="0.25">
      <c r="A13" s="1213"/>
      <c r="B13" s="1214" t="s">
        <v>1499</v>
      </c>
      <c r="C13" s="1216"/>
      <c r="D13" s="1232"/>
      <c r="E13" s="1235"/>
      <c r="F13" s="1222" t="s">
        <v>583</v>
      </c>
      <c r="G13" s="917" t="s">
        <v>572</v>
      </c>
      <c r="H13" s="917" t="s">
        <v>615</v>
      </c>
      <c r="I13" s="917" t="s">
        <v>573</v>
      </c>
      <c r="J13" s="918" t="s">
        <v>574</v>
      </c>
      <c r="K13" s="918" t="s">
        <v>575</v>
      </c>
    </row>
    <row r="14" spans="1:12" ht="49.5" customHeight="1" x14ac:dyDescent="0.25">
      <c r="A14" s="1213"/>
      <c r="B14" s="1224"/>
      <c r="C14" s="1231"/>
      <c r="D14" s="1233"/>
      <c r="E14" s="1236"/>
      <c r="F14" s="1223"/>
      <c r="G14" s="919"/>
      <c r="H14" s="919"/>
      <c r="I14" s="919"/>
      <c r="J14" s="919"/>
      <c r="K14" s="919"/>
    </row>
    <row r="15" spans="1:12" ht="49.5" customHeight="1" x14ac:dyDescent="0.25">
      <c r="A15" s="1213"/>
      <c r="B15" s="1224"/>
      <c r="C15" s="1231"/>
      <c r="D15" s="1233"/>
      <c r="E15" s="1236"/>
      <c r="F15" s="1222" t="s">
        <v>637</v>
      </c>
      <c r="G15" s="917" t="s">
        <v>624</v>
      </c>
      <c r="H15" s="917" t="s">
        <v>633</v>
      </c>
      <c r="I15" s="917" t="s">
        <v>634</v>
      </c>
      <c r="J15" s="918" t="s">
        <v>635</v>
      </c>
      <c r="K15" s="918" t="s">
        <v>636</v>
      </c>
    </row>
    <row r="16" spans="1:12" ht="49.5" customHeight="1" x14ac:dyDescent="0.25">
      <c r="A16" s="1213"/>
      <c r="B16" s="1215"/>
      <c r="C16" s="1217"/>
      <c r="D16" s="1234"/>
      <c r="E16" s="1237"/>
      <c r="F16" s="1223"/>
      <c r="G16" s="919"/>
      <c r="H16" s="919"/>
      <c r="I16" s="919"/>
      <c r="J16" s="919"/>
      <c r="K16" s="919"/>
    </row>
    <row r="17" spans="1:11" ht="49.5" customHeight="1" x14ac:dyDescent="0.25">
      <c r="A17" s="1213"/>
      <c r="B17" s="1214" t="s">
        <v>580</v>
      </c>
      <c r="C17" s="1216"/>
      <c r="D17" s="1218"/>
      <c r="E17" s="1218"/>
      <c r="F17" s="1222"/>
      <c r="G17" s="917" t="s">
        <v>567</v>
      </c>
      <c r="H17" s="917" t="s">
        <v>568</v>
      </c>
      <c r="I17" s="917" t="s">
        <v>569</v>
      </c>
      <c r="J17" s="918" t="s">
        <v>570</v>
      </c>
      <c r="K17" s="918" t="s">
        <v>571</v>
      </c>
    </row>
    <row r="18" spans="1:11" ht="49.5" customHeight="1" x14ac:dyDescent="0.25">
      <c r="A18" s="1213"/>
      <c r="B18" s="1215"/>
      <c r="C18" s="1217"/>
      <c r="D18" s="1219"/>
      <c r="E18" s="1219"/>
      <c r="F18" s="1223"/>
      <c r="G18" s="919"/>
      <c r="H18" s="919"/>
      <c r="I18" s="919"/>
      <c r="J18" s="919"/>
      <c r="K18" s="919"/>
    </row>
    <row r="19" spans="1:11" ht="60.75" customHeight="1" x14ac:dyDescent="0.25">
      <c r="A19" s="1212" t="s">
        <v>1500</v>
      </c>
      <c r="B19" s="1214" t="s">
        <v>587</v>
      </c>
      <c r="C19" s="1216"/>
      <c r="D19" s="1218"/>
      <c r="E19" s="1218"/>
      <c r="F19" s="1222" t="s">
        <v>620</v>
      </c>
      <c r="G19" s="917" t="s">
        <v>581</v>
      </c>
      <c r="H19" s="917" t="s">
        <v>622</v>
      </c>
      <c r="I19" s="917" t="s">
        <v>621</v>
      </c>
      <c r="J19" s="918" t="s">
        <v>617</v>
      </c>
      <c r="K19" s="918" t="s">
        <v>619</v>
      </c>
    </row>
    <row r="20" spans="1:11" ht="49.5" customHeight="1" x14ac:dyDescent="0.25">
      <c r="A20" s="1213"/>
      <c r="B20" s="1224"/>
      <c r="C20" s="1231"/>
      <c r="D20" s="1239"/>
      <c r="E20" s="1239"/>
      <c r="F20" s="1223"/>
      <c r="G20" s="919"/>
      <c r="H20" s="919"/>
      <c r="I20" s="919"/>
      <c r="J20" s="919"/>
      <c r="K20" s="919"/>
    </row>
    <row r="21" spans="1:11" ht="60" customHeight="1" x14ac:dyDescent="0.25">
      <c r="A21" s="1213"/>
      <c r="B21" s="1224"/>
      <c r="C21" s="1231"/>
      <c r="D21" s="1239"/>
      <c r="E21" s="1239"/>
      <c r="F21" s="1222" t="s">
        <v>590</v>
      </c>
      <c r="G21" s="917" t="s">
        <v>610</v>
      </c>
      <c r="H21" s="917" t="s">
        <v>611</v>
      </c>
      <c r="I21" s="917" t="s">
        <v>612</v>
      </c>
      <c r="J21" s="918" t="s">
        <v>613</v>
      </c>
      <c r="K21" s="918" t="s">
        <v>614</v>
      </c>
    </row>
    <row r="22" spans="1:11" ht="49.5" customHeight="1" x14ac:dyDescent="0.25">
      <c r="A22" s="1213"/>
      <c r="B22" s="1224"/>
      <c r="C22" s="1231"/>
      <c r="D22" s="1239"/>
      <c r="E22" s="1239"/>
      <c r="F22" s="1223"/>
      <c r="G22" s="919"/>
      <c r="H22" s="919"/>
      <c r="I22" s="919"/>
      <c r="J22" s="919"/>
      <c r="K22" s="919"/>
    </row>
    <row r="23" spans="1:11" ht="66.75" customHeight="1" x14ac:dyDescent="0.25">
      <c r="A23" s="1213"/>
      <c r="B23" s="1224"/>
      <c r="C23" s="1231"/>
      <c r="D23" s="1239"/>
      <c r="E23" s="1239"/>
      <c r="F23" s="1222" t="s">
        <v>584</v>
      </c>
      <c r="G23" s="917" t="s">
        <v>576</v>
      </c>
      <c r="H23" s="917" t="s">
        <v>626</v>
      </c>
      <c r="I23" s="917" t="s">
        <v>625</v>
      </c>
      <c r="J23" s="918" t="s">
        <v>578</v>
      </c>
      <c r="K23" s="918" t="s">
        <v>579</v>
      </c>
    </row>
    <row r="24" spans="1:11" ht="49.5" customHeight="1" x14ac:dyDescent="0.25">
      <c r="A24" s="1213"/>
      <c r="B24" s="1215"/>
      <c r="C24" s="1217"/>
      <c r="D24" s="1219"/>
      <c r="E24" s="1219"/>
      <c r="F24" s="1223"/>
      <c r="G24" s="919"/>
      <c r="H24" s="919"/>
      <c r="I24" s="919"/>
      <c r="J24" s="919"/>
      <c r="K24" s="919"/>
    </row>
    <row r="25" spans="1:11" ht="60.75" customHeight="1" x14ac:dyDescent="0.25">
      <c r="A25" s="1213"/>
      <c r="B25" s="1214" t="s">
        <v>632</v>
      </c>
      <c r="C25" s="1218"/>
      <c r="D25" s="1232"/>
      <c r="E25" s="1216"/>
      <c r="F25" s="1222"/>
      <c r="G25" s="917" t="s">
        <v>627</v>
      </c>
      <c r="H25" s="917" t="s">
        <v>628</v>
      </c>
      <c r="I25" s="917" t="s">
        <v>629</v>
      </c>
      <c r="J25" s="918" t="s">
        <v>630</v>
      </c>
      <c r="K25" s="918" t="s">
        <v>631</v>
      </c>
    </row>
    <row r="26" spans="1:11" ht="49.5" customHeight="1" x14ac:dyDescent="0.25">
      <c r="A26" s="1238"/>
      <c r="B26" s="1215"/>
      <c r="C26" s="1219"/>
      <c r="D26" s="1234"/>
      <c r="E26" s="1217"/>
      <c r="F26" s="1223"/>
      <c r="G26" s="919"/>
      <c r="H26" s="919"/>
      <c r="I26" s="919"/>
      <c r="J26" s="919"/>
      <c r="K26" s="919"/>
    </row>
    <row r="27" spans="1:11" ht="55.5" customHeight="1" x14ac:dyDescent="0.25">
      <c r="A27" s="1240" t="s">
        <v>588</v>
      </c>
      <c r="B27" s="1242" t="s">
        <v>589</v>
      </c>
      <c r="C27" s="1245"/>
      <c r="D27" s="1245"/>
      <c r="E27" s="1245"/>
      <c r="F27" s="1248" t="s">
        <v>620</v>
      </c>
      <c r="G27" s="917" t="s">
        <v>581</v>
      </c>
      <c r="H27" s="917" t="s">
        <v>623</v>
      </c>
      <c r="I27" s="917" t="s">
        <v>616</v>
      </c>
      <c r="J27" s="918" t="s">
        <v>617</v>
      </c>
      <c r="K27" s="918" t="s">
        <v>618</v>
      </c>
    </row>
    <row r="28" spans="1:11" ht="49.5" customHeight="1" x14ac:dyDescent="0.25">
      <c r="A28" s="1241"/>
      <c r="B28" s="1243"/>
      <c r="C28" s="1246"/>
      <c r="D28" s="1246"/>
      <c r="E28" s="1246"/>
      <c r="F28" s="1249"/>
      <c r="G28" s="919"/>
      <c r="H28" s="919"/>
      <c r="I28" s="919"/>
      <c r="J28" s="919"/>
      <c r="K28" s="919"/>
    </row>
    <row r="29" spans="1:11" ht="59.25" customHeight="1" x14ac:dyDescent="0.25">
      <c r="A29" s="1241"/>
      <c r="B29" s="1243"/>
      <c r="C29" s="1246"/>
      <c r="D29" s="1246"/>
      <c r="E29" s="1246"/>
      <c r="F29" s="1248" t="s">
        <v>590</v>
      </c>
      <c r="G29" s="917" t="s">
        <v>610</v>
      </c>
      <c r="H29" s="917" t="s">
        <v>611</v>
      </c>
      <c r="I29" s="917" t="s">
        <v>612</v>
      </c>
      <c r="J29" s="918" t="s">
        <v>613</v>
      </c>
      <c r="K29" s="918" t="s">
        <v>614</v>
      </c>
    </row>
    <row r="30" spans="1:11" ht="49.5" customHeight="1" x14ac:dyDescent="0.25">
      <c r="A30" s="1241"/>
      <c r="B30" s="1244"/>
      <c r="C30" s="1247"/>
      <c r="D30" s="1247"/>
      <c r="E30" s="1247"/>
      <c r="F30" s="1249"/>
      <c r="G30" s="919"/>
      <c r="H30" s="919"/>
      <c r="I30" s="919"/>
      <c r="J30" s="919"/>
      <c r="K30" s="919"/>
    </row>
    <row r="31" spans="1:11" ht="49.5" customHeight="1" x14ac:dyDescent="0.25">
      <c r="A31" s="1241"/>
      <c r="B31" s="1242" t="s">
        <v>580</v>
      </c>
      <c r="C31" s="1245"/>
      <c r="D31" s="1245"/>
      <c r="E31" s="1245"/>
      <c r="F31" s="1248"/>
      <c r="G31" s="917" t="s">
        <v>567</v>
      </c>
      <c r="H31" s="917" t="s">
        <v>568</v>
      </c>
      <c r="I31" s="917" t="s">
        <v>569</v>
      </c>
      <c r="J31" s="918" t="s">
        <v>570</v>
      </c>
      <c r="K31" s="918" t="s">
        <v>571</v>
      </c>
    </row>
    <row r="32" spans="1:11" ht="49.5" customHeight="1" x14ac:dyDescent="0.25">
      <c r="A32" s="1241"/>
      <c r="B32" s="1244"/>
      <c r="C32" s="1247"/>
      <c r="D32" s="1247"/>
      <c r="E32" s="1247"/>
      <c r="F32" s="1249"/>
      <c r="G32" s="919"/>
      <c r="H32" s="919"/>
      <c r="I32" s="919"/>
      <c r="J32" s="919"/>
      <c r="K32" s="919"/>
    </row>
  </sheetData>
  <sheetProtection sheet="1" objects="1" scenarios="1"/>
  <mergeCells count="54">
    <mergeCell ref="F7:F8"/>
    <mergeCell ref="F9:F10"/>
    <mergeCell ref="F11:F12"/>
    <mergeCell ref="F2:K2"/>
    <mergeCell ref="F27:F28"/>
    <mergeCell ref="F13:F14"/>
    <mergeCell ref="F15:F16"/>
    <mergeCell ref="F17:F18"/>
    <mergeCell ref="F19:F20"/>
    <mergeCell ref="F21:F22"/>
    <mergeCell ref="F23:F24"/>
    <mergeCell ref="F25:F26"/>
    <mergeCell ref="F29:F30"/>
    <mergeCell ref="B31:B32"/>
    <mergeCell ref="C31:C32"/>
    <mergeCell ref="D31:D32"/>
    <mergeCell ref="E31:E32"/>
    <mergeCell ref="F31:F32"/>
    <mergeCell ref="A27:A32"/>
    <mergeCell ref="B27:B30"/>
    <mergeCell ref="C27:C30"/>
    <mergeCell ref="D27:D30"/>
    <mergeCell ref="E27:E30"/>
    <mergeCell ref="A19:A26"/>
    <mergeCell ref="B19:B24"/>
    <mergeCell ref="C19:C24"/>
    <mergeCell ref="D19:D24"/>
    <mergeCell ref="E19:E24"/>
    <mergeCell ref="B25:B26"/>
    <mergeCell ref="C25:C26"/>
    <mergeCell ref="D25:D26"/>
    <mergeCell ref="E25:E26"/>
    <mergeCell ref="A7:A18"/>
    <mergeCell ref="B7:B12"/>
    <mergeCell ref="C7:C12"/>
    <mergeCell ref="D7:D12"/>
    <mergeCell ref="E7:E12"/>
    <mergeCell ref="B17:B18"/>
    <mergeCell ref="C17:C18"/>
    <mergeCell ref="D17:D18"/>
    <mergeCell ref="E17:E18"/>
    <mergeCell ref="B13:B16"/>
    <mergeCell ref="C13:C16"/>
    <mergeCell ref="D13:D16"/>
    <mergeCell ref="E13:E16"/>
    <mergeCell ref="A2:E2"/>
    <mergeCell ref="A3:B3"/>
    <mergeCell ref="F3:K3"/>
    <mergeCell ref="A5:A6"/>
    <mergeCell ref="B5:B6"/>
    <mergeCell ref="C5:C6"/>
    <mergeCell ref="D5:D6"/>
    <mergeCell ref="E5:E6"/>
    <mergeCell ref="F5:F6"/>
  </mergeCells>
  <dataValidations count="1">
    <dataValidation type="list" allowBlank="1" showInputMessage="1" showErrorMessage="1" sqref="E5 E7" xr:uid="{8FD2F9D5-AD8D-48A8-95F1-4F2B54799D3C}">
      <formula1>"X,"</formula1>
    </dataValidation>
  </dataValidations>
  <hyperlinks>
    <hyperlink ref="K1" location="CONTENTS!A1" display="Back to table of Contents" xr:uid="{4633D56C-5457-4642-BF47-461EDE1C31E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N39"/>
  <sheetViews>
    <sheetView tabSelected="1" zoomScaleNormal="100" workbookViewId="0">
      <pane xSplit="3" ySplit="4" topLeftCell="D5" activePane="bottomRight" state="frozen"/>
      <selection activeCell="G2" sqref="G2"/>
      <selection pane="topRight" activeCell="G2" sqref="G2"/>
      <selection pane="bottomLeft" activeCell="G2" sqref="G2"/>
      <selection pane="bottomRight" activeCell="F7" sqref="F7"/>
    </sheetView>
  </sheetViews>
  <sheetFormatPr defaultColWidth="9" defaultRowHeight="15" x14ac:dyDescent="0.25"/>
  <cols>
    <col min="1" max="1" width="9" style="707" customWidth="1"/>
    <col min="2" max="2" width="22.140625" style="294" customWidth="1"/>
    <col min="3" max="3" width="46.7109375" style="706" customWidth="1"/>
    <col min="4" max="4" width="12.140625" style="294" customWidth="1"/>
    <col min="5" max="5" width="8.140625" style="733" customWidth="1"/>
    <col min="6" max="6" width="57" style="706" customWidth="1"/>
    <col min="7" max="7" width="47.85546875" style="708" customWidth="1"/>
    <col min="8" max="8" width="45.85546875" style="294" customWidth="1"/>
    <col min="9" max="9" width="12.85546875" style="294" bestFit="1" customWidth="1"/>
    <col min="10" max="10" width="60" style="294" hidden="1" customWidth="1"/>
    <col min="11" max="11" width="27.85546875" style="294" hidden="1" customWidth="1"/>
    <col min="12" max="12" width="16.28515625" bestFit="1" customWidth="1"/>
    <col min="13" max="14" width="17.42578125" customWidth="1"/>
  </cols>
  <sheetData>
    <row r="1" spans="1:14" s="126" customFormat="1" ht="51.75" customHeight="1" x14ac:dyDescent="0.25">
      <c r="A1" s="799" t="s">
        <v>1504</v>
      </c>
      <c r="B1" s="687"/>
      <c r="C1" s="723"/>
      <c r="D1" s="1178" t="s">
        <v>1598</v>
      </c>
      <c r="E1" s="1179"/>
      <c r="F1" s="1179"/>
      <c r="G1" s="1180"/>
      <c r="H1" s="976" t="s">
        <v>1636</v>
      </c>
      <c r="I1" s="895"/>
      <c r="J1" s="895"/>
      <c r="K1" s="895"/>
    </row>
    <row r="2" spans="1:14" ht="58.35" customHeight="1" x14ac:dyDescent="0.25">
      <c r="A2" s="689" t="s">
        <v>1071</v>
      </c>
      <c r="B2" s="690" t="s">
        <v>66</v>
      </c>
      <c r="C2" s="691" t="s">
        <v>1256</v>
      </c>
      <c r="D2" s="1257" t="s">
        <v>1259</v>
      </c>
      <c r="E2" s="1258"/>
      <c r="F2" s="1250" t="s">
        <v>1072</v>
      </c>
      <c r="G2" s="1251"/>
      <c r="H2" s="1252"/>
      <c r="I2" s="779" t="s">
        <v>187</v>
      </c>
      <c r="J2" s="779" t="s">
        <v>1599</v>
      </c>
      <c r="K2" s="753" t="s">
        <v>1073</v>
      </c>
      <c r="L2" s="688" t="s">
        <v>1074</v>
      </c>
      <c r="M2" s="688" t="s">
        <v>1075</v>
      </c>
      <c r="N2" s="688" t="s">
        <v>1076</v>
      </c>
    </row>
    <row r="3" spans="1:14" ht="30.6" customHeight="1" x14ac:dyDescent="0.25">
      <c r="A3" s="759"/>
      <c r="B3" s="1263"/>
      <c r="C3" s="1264"/>
      <c r="D3" s="1261"/>
      <c r="E3" s="1262"/>
      <c r="F3" s="791" t="s">
        <v>1257</v>
      </c>
      <c r="G3" s="1253" t="s">
        <v>1258</v>
      </c>
      <c r="H3" s="1254"/>
      <c r="I3" s="780"/>
      <c r="J3" s="1265"/>
      <c r="K3" s="754"/>
      <c r="L3" s="1259"/>
      <c r="M3" s="1259"/>
      <c r="N3" s="1260"/>
    </row>
    <row r="4" spans="1:14" ht="44.45" customHeight="1" x14ac:dyDescent="0.25">
      <c r="A4" s="705" t="s">
        <v>9</v>
      </c>
      <c r="B4" s="1255" t="s">
        <v>1077</v>
      </c>
      <c r="C4" s="1256"/>
      <c r="D4" s="1261"/>
      <c r="E4" s="1262"/>
      <c r="F4" s="791" t="s">
        <v>1255</v>
      </c>
      <c r="G4" s="792" t="s">
        <v>1253</v>
      </c>
      <c r="H4" s="793" t="s">
        <v>1254</v>
      </c>
      <c r="I4" s="780"/>
      <c r="J4" s="1266"/>
      <c r="K4" s="754"/>
      <c r="L4" s="724"/>
      <c r="M4" s="724"/>
      <c r="N4" s="725"/>
    </row>
    <row r="5" spans="1:14" s="685" customFormat="1" ht="135" x14ac:dyDescent="0.25">
      <c r="A5" s="1267">
        <v>1</v>
      </c>
      <c r="B5" s="1034" t="s">
        <v>1078</v>
      </c>
      <c r="C5" s="1035" t="s">
        <v>1646</v>
      </c>
      <c r="D5" s="726"/>
      <c r="E5" s="761">
        <v>1</v>
      </c>
      <c r="F5" s="762" t="s">
        <v>1249</v>
      </c>
      <c r="G5" s="726" t="s">
        <v>1081</v>
      </c>
      <c r="H5" s="726" t="s">
        <v>1079</v>
      </c>
      <c r="I5" s="727" t="s">
        <v>1080</v>
      </c>
      <c r="J5" s="784"/>
      <c r="K5" s="755" t="s">
        <v>1282</v>
      </c>
      <c r="L5" s="696"/>
      <c r="M5" s="696"/>
      <c r="N5" s="697"/>
    </row>
    <row r="6" spans="1:14" ht="46.5" customHeight="1" x14ac:dyDescent="0.25">
      <c r="A6" s="1268"/>
      <c r="B6" s="1036"/>
      <c r="C6" s="1035" t="s">
        <v>1647</v>
      </c>
      <c r="D6" s="692"/>
      <c r="E6" s="763"/>
      <c r="F6" s="764"/>
      <c r="G6" s="693" t="s">
        <v>1081</v>
      </c>
      <c r="H6" s="693" t="s">
        <v>1084</v>
      </c>
      <c r="I6" s="694" t="s">
        <v>1080</v>
      </c>
      <c r="J6" s="785" t="s">
        <v>1398</v>
      </c>
      <c r="K6" s="755" t="s">
        <v>1082</v>
      </c>
      <c r="L6" s="698"/>
      <c r="M6" s="698"/>
      <c r="N6" s="699"/>
    </row>
    <row r="7" spans="1:14" ht="46.5" customHeight="1" x14ac:dyDescent="0.25">
      <c r="A7" s="1268"/>
      <c r="B7" s="1036"/>
      <c r="C7" s="1035" t="s">
        <v>1648</v>
      </c>
      <c r="D7" s="692"/>
      <c r="E7" s="763"/>
      <c r="F7" s="764"/>
      <c r="G7" s="693" t="s">
        <v>1081</v>
      </c>
      <c r="H7" s="693" t="s">
        <v>1086</v>
      </c>
      <c r="I7" s="694" t="s">
        <v>1080</v>
      </c>
      <c r="J7" s="785" t="s">
        <v>1398</v>
      </c>
      <c r="K7" s="755" t="s">
        <v>1082</v>
      </c>
      <c r="L7" s="698"/>
      <c r="M7" s="698"/>
      <c r="N7" s="699"/>
    </row>
    <row r="8" spans="1:14" ht="46.5" customHeight="1" x14ac:dyDescent="0.25">
      <c r="A8" s="1269"/>
      <c r="B8" s="1037"/>
      <c r="C8" s="1035" t="s">
        <v>1649</v>
      </c>
      <c r="D8" s="692"/>
      <c r="E8" s="763"/>
      <c r="F8" s="764"/>
      <c r="G8" s="693" t="s">
        <v>1081</v>
      </c>
      <c r="H8" s="693" t="s">
        <v>1088</v>
      </c>
      <c r="I8" s="694" t="s">
        <v>1080</v>
      </c>
      <c r="J8" s="785" t="s">
        <v>1398</v>
      </c>
      <c r="K8" s="755" t="s">
        <v>1082</v>
      </c>
      <c r="L8" s="698"/>
      <c r="M8" s="698"/>
      <c r="N8" s="699"/>
    </row>
    <row r="9" spans="1:14" ht="91.5" customHeight="1" x14ac:dyDescent="0.25">
      <c r="A9" s="1267">
        <v>2</v>
      </c>
      <c r="B9" s="1034" t="s">
        <v>222</v>
      </c>
      <c r="C9" s="1035" t="s">
        <v>1650</v>
      </c>
      <c r="D9" s="726"/>
      <c r="E9" s="727">
        <v>2</v>
      </c>
      <c r="F9" s="1279" t="s">
        <v>1270</v>
      </c>
      <c r="G9" s="726" t="s">
        <v>1081</v>
      </c>
      <c r="H9" s="726" t="s">
        <v>1090</v>
      </c>
      <c r="I9" s="727" t="s">
        <v>1080</v>
      </c>
      <c r="J9" s="953" t="s">
        <v>1442</v>
      </c>
      <c r="K9" s="755" t="s">
        <v>1281</v>
      </c>
      <c r="L9" s="699"/>
      <c r="M9" s="699"/>
      <c r="N9" s="699"/>
    </row>
    <row r="10" spans="1:14" ht="63.75" customHeight="1" x14ac:dyDescent="0.25">
      <c r="A10" s="1269"/>
      <c r="B10" s="1037"/>
      <c r="C10" s="1035" t="s">
        <v>1651</v>
      </c>
      <c r="D10" s="692"/>
      <c r="E10" s="732"/>
      <c r="F10" s="1280"/>
      <c r="G10" s="693" t="s">
        <v>1094</v>
      </c>
      <c r="H10" s="693" t="s">
        <v>1093</v>
      </c>
      <c r="I10" s="694" t="s">
        <v>1080</v>
      </c>
      <c r="J10" s="785" t="s">
        <v>1399</v>
      </c>
      <c r="K10" s="755" t="s">
        <v>1082</v>
      </c>
      <c r="L10" s="700"/>
      <c r="M10" s="700"/>
      <c r="N10" s="700"/>
    </row>
    <row r="11" spans="1:14" ht="52.35" customHeight="1" x14ac:dyDescent="0.25">
      <c r="A11" s="1267">
        <v>3</v>
      </c>
      <c r="B11" s="1034" t="s">
        <v>1095</v>
      </c>
      <c r="C11" s="1038" t="s">
        <v>1652</v>
      </c>
      <c r="D11" s="692"/>
      <c r="E11" s="732"/>
      <c r="F11" s="756"/>
      <c r="G11" s="726" t="s">
        <v>1094</v>
      </c>
      <c r="H11" s="765" t="s">
        <v>1252</v>
      </c>
      <c r="I11" s="727" t="s">
        <v>1080</v>
      </c>
      <c r="J11" s="785" t="s">
        <v>1399</v>
      </c>
      <c r="K11" s="756" t="s">
        <v>1091</v>
      </c>
      <c r="L11" s="700"/>
      <c r="M11" s="700"/>
      <c r="N11" s="700"/>
    </row>
    <row r="12" spans="1:14" ht="52.35" customHeight="1" x14ac:dyDescent="0.25">
      <c r="A12" s="1268"/>
      <c r="B12" s="1036"/>
      <c r="C12" s="1038" t="s">
        <v>1653</v>
      </c>
      <c r="D12" s="692"/>
      <c r="E12" s="766"/>
      <c r="F12" s="756"/>
      <c r="G12" s="693" t="s">
        <v>1081</v>
      </c>
      <c r="H12" s="767" t="s">
        <v>1098</v>
      </c>
      <c r="I12" s="694" t="s">
        <v>1080</v>
      </c>
      <c r="J12" s="785" t="s">
        <v>1399</v>
      </c>
      <c r="K12" s="756" t="s">
        <v>1091</v>
      </c>
      <c r="L12" s="700"/>
      <c r="M12" s="700"/>
      <c r="N12" s="700"/>
    </row>
    <row r="13" spans="1:14" ht="52.35" customHeight="1" x14ac:dyDescent="0.25">
      <c r="A13" s="1269"/>
      <c r="B13" s="1037"/>
      <c r="C13" s="1038" t="s">
        <v>1654</v>
      </c>
      <c r="D13" s="692"/>
      <c r="E13" s="766"/>
      <c r="F13" s="756"/>
      <c r="G13" s="767" t="s">
        <v>1101</v>
      </c>
      <c r="H13" s="767" t="s">
        <v>1100</v>
      </c>
      <c r="I13" s="768" t="s">
        <v>29</v>
      </c>
      <c r="J13" s="785" t="s">
        <v>1399</v>
      </c>
      <c r="K13" s="755" t="s">
        <v>1102</v>
      </c>
      <c r="L13" s="700"/>
      <c r="M13" s="700"/>
      <c r="N13" s="700"/>
    </row>
    <row r="14" spans="1:14" ht="29.45" customHeight="1" x14ac:dyDescent="0.25">
      <c r="A14" s="759" t="s">
        <v>138</v>
      </c>
      <c r="B14" s="1276" t="s">
        <v>1108</v>
      </c>
      <c r="C14" s="1277"/>
      <c r="D14" s="769"/>
      <c r="E14" s="760"/>
      <c r="F14" s="794"/>
      <c r="G14" s="794"/>
      <c r="H14" s="794"/>
      <c r="I14" s="780"/>
      <c r="J14" s="780"/>
      <c r="K14" s="754"/>
      <c r="L14" s="1259"/>
      <c r="M14" s="1259"/>
      <c r="N14" s="1260"/>
    </row>
    <row r="15" spans="1:14" ht="45.75" customHeight="1" x14ac:dyDescent="0.25">
      <c r="A15" s="1042">
        <v>4</v>
      </c>
      <c r="B15" s="1034" t="s">
        <v>1116</v>
      </c>
      <c r="C15" s="1035" t="s">
        <v>1655</v>
      </c>
      <c r="D15" s="726"/>
      <c r="E15" s="761">
        <v>3</v>
      </c>
      <c r="F15" s="762" t="s">
        <v>1262</v>
      </c>
      <c r="G15" s="726" t="s">
        <v>1294</v>
      </c>
      <c r="H15" s="726" t="s">
        <v>1295</v>
      </c>
      <c r="I15" s="727" t="s">
        <v>29</v>
      </c>
      <c r="J15" s="785" t="s">
        <v>1399</v>
      </c>
      <c r="K15" s="757" t="s">
        <v>1279</v>
      </c>
      <c r="L15" s="699"/>
      <c r="M15" s="699"/>
      <c r="N15" s="699"/>
    </row>
    <row r="16" spans="1:14" ht="55.5" customHeight="1" x14ac:dyDescent="0.25">
      <c r="A16" s="1267">
        <v>5</v>
      </c>
      <c r="B16" s="1034" t="s">
        <v>1245</v>
      </c>
      <c r="C16" s="1039" t="s">
        <v>1656</v>
      </c>
      <c r="D16" s="726"/>
      <c r="E16" s="761">
        <v>4</v>
      </c>
      <c r="F16" s="764"/>
      <c r="G16" s="726" t="s">
        <v>1110</v>
      </c>
      <c r="H16" s="726" t="s">
        <v>1109</v>
      </c>
      <c r="I16" s="770" t="s">
        <v>29</v>
      </c>
      <c r="J16" s="785" t="s">
        <v>1401</v>
      </c>
      <c r="K16" s="755" t="s">
        <v>1280</v>
      </c>
      <c r="L16" s="699"/>
      <c r="M16" s="699"/>
      <c r="N16" s="699"/>
    </row>
    <row r="17" spans="1:14" s="685" customFormat="1" ht="63.75" customHeight="1" x14ac:dyDescent="0.25">
      <c r="A17" s="1269"/>
      <c r="B17" s="1037"/>
      <c r="C17" s="1039" t="s">
        <v>1657</v>
      </c>
      <c r="D17" s="702"/>
      <c r="E17" s="763"/>
      <c r="F17" s="764"/>
      <c r="G17" s="693" t="s">
        <v>1110</v>
      </c>
      <c r="H17" s="693" t="s">
        <v>1112</v>
      </c>
      <c r="I17" s="768" t="s">
        <v>29</v>
      </c>
      <c r="J17" s="785" t="s">
        <v>1401</v>
      </c>
      <c r="K17" s="757" t="s">
        <v>1111</v>
      </c>
      <c r="L17" s="697"/>
      <c r="M17" s="697"/>
      <c r="N17" s="697"/>
    </row>
    <row r="18" spans="1:14" s="126" customFormat="1" ht="46.5" customHeight="1" x14ac:dyDescent="0.25">
      <c r="A18" s="1044">
        <v>6</v>
      </c>
      <c r="B18" s="1040" t="s">
        <v>1113</v>
      </c>
      <c r="C18" s="1039" t="s">
        <v>1114</v>
      </c>
      <c r="D18" s="783" t="s">
        <v>1440</v>
      </c>
      <c r="E18" s="763"/>
      <c r="F18" s="764"/>
      <c r="G18" s="693" t="s">
        <v>652</v>
      </c>
      <c r="H18" s="693" t="s">
        <v>1115</v>
      </c>
      <c r="I18" s="768" t="s">
        <v>29</v>
      </c>
      <c r="J18" s="785" t="s">
        <v>1400</v>
      </c>
      <c r="K18" s="757" t="s">
        <v>1111</v>
      </c>
      <c r="L18" s="699"/>
      <c r="M18" s="699"/>
      <c r="N18" s="699"/>
    </row>
    <row r="19" spans="1:14" ht="48.75" customHeight="1" x14ac:dyDescent="0.25">
      <c r="A19" s="1042">
        <v>7</v>
      </c>
      <c r="B19" s="1034" t="s">
        <v>1118</v>
      </c>
      <c r="C19" s="1035" t="s">
        <v>1658</v>
      </c>
      <c r="D19" s="695"/>
      <c r="E19" s="771"/>
      <c r="F19" s="764" t="s">
        <v>1123</v>
      </c>
      <c r="G19" s="693" t="s">
        <v>1120</v>
      </c>
      <c r="H19" s="693" t="s">
        <v>1263</v>
      </c>
      <c r="I19" s="768" t="s">
        <v>29</v>
      </c>
      <c r="J19" s="785" t="s">
        <v>1400</v>
      </c>
      <c r="K19" s="757" t="s">
        <v>1111</v>
      </c>
      <c r="L19" s="699"/>
      <c r="M19" s="699"/>
      <c r="N19" s="699"/>
    </row>
    <row r="20" spans="1:14" ht="44.25" customHeight="1" x14ac:dyDescent="0.25">
      <c r="A20" s="1267">
        <v>8</v>
      </c>
      <c r="B20" s="1034" t="s">
        <v>1121</v>
      </c>
      <c r="C20" s="1035" t="s">
        <v>1659</v>
      </c>
      <c r="D20" s="702"/>
      <c r="E20" s="771"/>
      <c r="F20" s="764" t="s">
        <v>1251</v>
      </c>
      <c r="G20" s="693" t="s">
        <v>1120</v>
      </c>
      <c r="H20" s="692" t="s">
        <v>1123</v>
      </c>
      <c r="I20" s="694" t="s">
        <v>1117</v>
      </c>
      <c r="J20" s="785" t="s">
        <v>1402</v>
      </c>
      <c r="K20" s="755" t="s">
        <v>1278</v>
      </c>
      <c r="L20" s="699"/>
      <c r="M20" s="699"/>
      <c r="N20" s="699"/>
    </row>
    <row r="21" spans="1:14" ht="49.35" customHeight="1" x14ac:dyDescent="0.25">
      <c r="A21" s="1268"/>
      <c r="B21" s="1036"/>
      <c r="C21" s="1035" t="s">
        <v>1660</v>
      </c>
      <c r="D21" s="695"/>
      <c r="E21" s="771"/>
      <c r="F21" s="764" t="s">
        <v>1251</v>
      </c>
      <c r="G21" s="693" t="s">
        <v>1120</v>
      </c>
      <c r="H21" s="692" t="s">
        <v>1123</v>
      </c>
      <c r="I21" s="694" t="s">
        <v>1117</v>
      </c>
      <c r="J21" s="785" t="s">
        <v>1402</v>
      </c>
      <c r="K21" s="755" t="s">
        <v>1278</v>
      </c>
      <c r="L21" s="699"/>
      <c r="M21" s="699"/>
      <c r="N21" s="699"/>
    </row>
    <row r="22" spans="1:14" ht="49.35" customHeight="1" x14ac:dyDescent="0.25">
      <c r="A22" s="1269"/>
      <c r="B22" s="1037"/>
      <c r="C22" s="1035" t="s">
        <v>1661</v>
      </c>
      <c r="D22" s="726"/>
      <c r="E22" s="761">
        <v>5</v>
      </c>
      <c r="F22" s="762" t="s">
        <v>1267</v>
      </c>
      <c r="G22" s="726" t="s">
        <v>1126</v>
      </c>
      <c r="H22" s="726" t="s">
        <v>1264</v>
      </c>
      <c r="I22" s="727" t="s">
        <v>1117</v>
      </c>
      <c r="J22" s="785" t="s">
        <v>1405</v>
      </c>
      <c r="K22" s="755" t="s">
        <v>1278</v>
      </c>
      <c r="L22" s="699"/>
      <c r="M22" s="699"/>
      <c r="N22" s="699"/>
    </row>
    <row r="23" spans="1:14" ht="55.5" customHeight="1" x14ac:dyDescent="0.25">
      <c r="A23" s="1044">
        <v>9</v>
      </c>
      <c r="B23" s="1040" t="s">
        <v>588</v>
      </c>
      <c r="C23" s="1035" t="s">
        <v>1265</v>
      </c>
      <c r="D23" s="695"/>
      <c r="E23" s="771"/>
      <c r="F23" s="764" t="s">
        <v>1246</v>
      </c>
      <c r="G23" s="693" t="s">
        <v>1126</v>
      </c>
      <c r="H23" s="692" t="s">
        <v>1266</v>
      </c>
      <c r="I23" s="694" t="s">
        <v>29</v>
      </c>
      <c r="J23" s="785"/>
      <c r="K23" s="755" t="s">
        <v>1102</v>
      </c>
      <c r="L23" s="699"/>
      <c r="M23" s="699"/>
      <c r="N23" s="699"/>
    </row>
    <row r="24" spans="1:14" ht="30.6" customHeight="1" x14ac:dyDescent="0.25">
      <c r="A24" s="759" t="s">
        <v>1127</v>
      </c>
      <c r="B24" s="1276" t="s">
        <v>1128</v>
      </c>
      <c r="C24" s="1277"/>
      <c r="D24" s="769"/>
      <c r="E24" s="760"/>
      <c r="F24" s="794"/>
      <c r="G24" s="794"/>
      <c r="H24" s="794"/>
      <c r="I24" s="780"/>
      <c r="J24" s="785"/>
      <c r="K24" s="754"/>
      <c r="L24" s="1259"/>
      <c r="M24" s="1259"/>
      <c r="N24" s="1260"/>
    </row>
    <row r="25" spans="1:14" s="685" customFormat="1" ht="48.75" customHeight="1" x14ac:dyDescent="0.25">
      <c r="A25" s="1267">
        <v>10</v>
      </c>
      <c r="B25" s="1034" t="s">
        <v>1103</v>
      </c>
      <c r="C25" s="1038" t="s">
        <v>1662</v>
      </c>
      <c r="D25" s="695"/>
      <c r="E25" s="772"/>
      <c r="F25" s="756"/>
      <c r="G25" s="693" t="s">
        <v>1094</v>
      </c>
      <c r="H25" s="767" t="s">
        <v>1105</v>
      </c>
      <c r="I25" s="694" t="s">
        <v>1080</v>
      </c>
      <c r="J25" s="785"/>
      <c r="K25" s="755" t="s">
        <v>1106</v>
      </c>
      <c r="L25" s="697"/>
      <c r="M25" s="697"/>
      <c r="N25" s="697"/>
    </row>
    <row r="26" spans="1:14" s="685" customFormat="1" ht="44.25" customHeight="1" x14ac:dyDescent="0.25">
      <c r="A26" s="1269"/>
      <c r="B26" s="1037"/>
      <c r="C26" s="1038" t="s">
        <v>1663</v>
      </c>
      <c r="D26" s="726"/>
      <c r="E26" s="761">
        <v>6</v>
      </c>
      <c r="F26" s="756"/>
      <c r="G26" s="693" t="s">
        <v>1094</v>
      </c>
      <c r="H26" s="767" t="s">
        <v>1107</v>
      </c>
      <c r="I26" s="694" t="s">
        <v>1080</v>
      </c>
      <c r="J26" s="785"/>
      <c r="K26" s="755" t="s">
        <v>1106</v>
      </c>
      <c r="L26" s="697"/>
      <c r="M26" s="697"/>
      <c r="N26" s="697"/>
    </row>
    <row r="27" spans="1:14" ht="50.25" customHeight="1" x14ac:dyDescent="0.25">
      <c r="A27" s="1267">
        <v>11</v>
      </c>
      <c r="B27" s="1034" t="s">
        <v>1129</v>
      </c>
      <c r="C27" s="1038" t="s">
        <v>1664</v>
      </c>
      <c r="D27" s="701"/>
      <c r="E27" s="773"/>
      <c r="F27" s="755"/>
      <c r="G27" s="693" t="s">
        <v>1132</v>
      </c>
      <c r="H27" s="695" t="s">
        <v>1404</v>
      </c>
      <c r="I27" s="694" t="s">
        <v>1131</v>
      </c>
      <c r="J27" s="953" t="s">
        <v>1403</v>
      </c>
      <c r="K27" s="757" t="s">
        <v>1133</v>
      </c>
      <c r="L27" s="699"/>
      <c r="M27" s="699"/>
      <c r="N27" s="699"/>
    </row>
    <row r="28" spans="1:14" ht="58.5" customHeight="1" x14ac:dyDescent="0.25">
      <c r="A28" s="1269"/>
      <c r="B28" s="1037"/>
      <c r="C28" s="1038" t="s">
        <v>1665</v>
      </c>
      <c r="D28" s="701"/>
      <c r="E28" s="773"/>
      <c r="F28" s="755"/>
      <c r="G28" s="693" t="s">
        <v>1132</v>
      </c>
      <c r="H28" s="695" t="s">
        <v>1135</v>
      </c>
      <c r="I28" s="694" t="s">
        <v>1117</v>
      </c>
      <c r="J28" s="785"/>
      <c r="K28" s="757"/>
      <c r="L28" s="699"/>
      <c r="M28" s="699"/>
      <c r="N28" s="699"/>
    </row>
    <row r="29" spans="1:14" ht="47.25" customHeight="1" x14ac:dyDescent="0.25">
      <c r="A29" s="1278">
        <v>12</v>
      </c>
      <c r="B29" s="1272" t="s">
        <v>1136</v>
      </c>
      <c r="C29" s="1038" t="s">
        <v>1666</v>
      </c>
      <c r="D29" s="726"/>
      <c r="E29" s="761">
        <v>7</v>
      </c>
      <c r="F29" s="755"/>
      <c r="G29" s="726" t="s">
        <v>1139</v>
      </c>
      <c r="H29" s="728" t="s">
        <v>1138</v>
      </c>
      <c r="I29" s="727" t="s">
        <v>29</v>
      </c>
      <c r="J29" s="785" t="s">
        <v>1406</v>
      </c>
      <c r="K29" s="755" t="s">
        <v>1140</v>
      </c>
      <c r="L29" s="699"/>
      <c r="M29" s="699"/>
      <c r="N29" s="699"/>
    </row>
    <row r="30" spans="1:14" ht="51" customHeight="1" x14ac:dyDescent="0.25">
      <c r="A30" s="1269"/>
      <c r="B30" s="1273"/>
      <c r="C30" s="1038" t="s">
        <v>1667</v>
      </c>
      <c r="D30" s="701"/>
      <c r="E30" s="734"/>
      <c r="F30" s="755"/>
      <c r="G30" s="693" t="s">
        <v>1139</v>
      </c>
      <c r="H30" s="695" t="s">
        <v>1143</v>
      </c>
      <c r="I30" s="694" t="s">
        <v>772</v>
      </c>
      <c r="J30" s="785" t="s">
        <v>1407</v>
      </c>
      <c r="K30" s="755" t="s">
        <v>1140</v>
      </c>
      <c r="L30" s="699"/>
      <c r="M30" s="699"/>
      <c r="N30" s="699"/>
    </row>
    <row r="31" spans="1:14" ht="49.5" customHeight="1" x14ac:dyDescent="0.25">
      <c r="A31" s="1043">
        <v>13</v>
      </c>
      <c r="B31" s="1034" t="s">
        <v>1141</v>
      </c>
      <c r="C31" s="1038" t="s">
        <v>1668</v>
      </c>
      <c r="D31" s="726"/>
      <c r="E31" s="761">
        <v>8</v>
      </c>
      <c r="G31" s="726" t="s">
        <v>1139</v>
      </c>
      <c r="H31" s="774" t="s">
        <v>1145</v>
      </c>
      <c r="I31" s="727" t="s">
        <v>772</v>
      </c>
      <c r="J31" s="785" t="s">
        <v>1407</v>
      </c>
      <c r="K31" s="755" t="s">
        <v>1102</v>
      </c>
      <c r="L31" s="699"/>
      <c r="M31" s="699"/>
      <c r="N31" s="699"/>
    </row>
    <row r="32" spans="1:14" ht="45.75" customHeight="1" x14ac:dyDescent="0.25">
      <c r="A32" s="1042">
        <v>14</v>
      </c>
      <c r="B32" s="1041" t="s">
        <v>1146</v>
      </c>
      <c r="C32" s="1039" t="s">
        <v>1147</v>
      </c>
      <c r="D32" s="701"/>
      <c r="E32" s="734"/>
      <c r="F32" s="764"/>
      <c r="G32" s="693" t="s">
        <v>1149</v>
      </c>
      <c r="H32" s="704" t="s">
        <v>1148</v>
      </c>
      <c r="I32" s="694" t="s">
        <v>29</v>
      </c>
      <c r="J32" s="785"/>
      <c r="K32" s="755" t="s">
        <v>1140</v>
      </c>
      <c r="L32" s="699"/>
      <c r="M32" s="699"/>
      <c r="N32" s="699"/>
    </row>
    <row r="33" spans="1:14" ht="30.6" customHeight="1" x14ac:dyDescent="0.25">
      <c r="A33" s="705" t="s">
        <v>1150</v>
      </c>
      <c r="B33" s="1270" t="s">
        <v>1151</v>
      </c>
      <c r="C33" s="1271"/>
      <c r="D33" s="775"/>
      <c r="E33" s="776"/>
      <c r="F33" s="795"/>
      <c r="G33" s="795"/>
      <c r="H33" s="795"/>
      <c r="I33" s="796"/>
      <c r="J33" s="785"/>
      <c r="K33" s="758"/>
      <c r="L33" s="1259"/>
      <c r="M33" s="1259"/>
      <c r="N33" s="1260"/>
    </row>
    <row r="34" spans="1:14" ht="45" customHeight="1" x14ac:dyDescent="0.25">
      <c r="A34" s="1267">
        <v>15</v>
      </c>
      <c r="B34" s="1274" t="s">
        <v>1268</v>
      </c>
      <c r="C34" s="731" t="s">
        <v>1250</v>
      </c>
      <c r="D34" s="695"/>
      <c r="E34" s="771"/>
      <c r="F34" s="777" t="s">
        <v>1269</v>
      </c>
      <c r="G34" s="693"/>
      <c r="H34" s="735"/>
      <c r="I34" s="736" t="s">
        <v>1152</v>
      </c>
      <c r="J34" s="785"/>
      <c r="K34" s="755" t="s">
        <v>1276</v>
      </c>
      <c r="L34" s="699"/>
      <c r="M34" s="699"/>
      <c r="N34" s="699"/>
    </row>
    <row r="35" spans="1:14" ht="50.25" customHeight="1" x14ac:dyDescent="0.25">
      <c r="A35" s="1269"/>
      <c r="B35" s="1275"/>
      <c r="C35" s="731" t="s">
        <v>1247</v>
      </c>
      <c r="D35" s="695"/>
      <c r="E35" s="771"/>
      <c r="F35" s="777" t="s">
        <v>1248</v>
      </c>
      <c r="G35" s="693"/>
      <c r="H35" s="735"/>
      <c r="I35" s="736" t="s">
        <v>772</v>
      </c>
      <c r="J35" s="785"/>
      <c r="K35" s="755" t="s">
        <v>1277</v>
      </c>
      <c r="L35" s="737"/>
      <c r="M35" s="737"/>
      <c r="N35" s="737"/>
    </row>
    <row r="36" spans="1:14" s="685" customFormat="1" ht="49.35" customHeight="1" x14ac:dyDescent="0.25">
      <c r="A36" s="1044">
        <v>16</v>
      </c>
      <c r="B36" s="703" t="s">
        <v>1153</v>
      </c>
      <c r="C36" s="731" t="s">
        <v>1154</v>
      </c>
      <c r="D36" s="726"/>
      <c r="E36" s="761">
        <v>9</v>
      </c>
      <c r="F36" s="777"/>
      <c r="G36" s="726" t="s">
        <v>1155</v>
      </c>
      <c r="H36" s="726" t="s">
        <v>1271</v>
      </c>
      <c r="I36" s="727" t="s">
        <v>29</v>
      </c>
      <c r="J36" s="785"/>
      <c r="K36" s="755" t="s">
        <v>1156</v>
      </c>
      <c r="L36" s="697"/>
      <c r="M36" s="697"/>
      <c r="N36" s="697"/>
    </row>
    <row r="37" spans="1:14" ht="48" customHeight="1" x14ac:dyDescent="0.25">
      <c r="A37" s="1267">
        <v>17</v>
      </c>
      <c r="B37" s="1274" t="s">
        <v>1273</v>
      </c>
      <c r="C37" s="729" t="s">
        <v>1157</v>
      </c>
      <c r="D37" s="701"/>
      <c r="E37" s="773"/>
      <c r="F37" s="755"/>
      <c r="G37" s="693" t="s">
        <v>1159</v>
      </c>
      <c r="H37" s="695" t="s">
        <v>1158</v>
      </c>
      <c r="I37" s="694" t="s">
        <v>772</v>
      </c>
      <c r="J37" s="785"/>
      <c r="K37" s="755" t="s">
        <v>1102</v>
      </c>
      <c r="L37" s="699"/>
      <c r="M37" s="699"/>
      <c r="N37" s="699"/>
    </row>
    <row r="38" spans="1:14" ht="48" customHeight="1" x14ac:dyDescent="0.25">
      <c r="A38" s="1268"/>
      <c r="B38" s="1275"/>
      <c r="C38" s="729" t="s">
        <v>1160</v>
      </c>
      <c r="D38" s="701"/>
      <c r="G38" s="693" t="s">
        <v>1126</v>
      </c>
      <c r="H38" s="706" t="s">
        <v>1161</v>
      </c>
      <c r="I38" s="694" t="s">
        <v>1080</v>
      </c>
      <c r="J38" s="785"/>
      <c r="K38" s="755" t="s">
        <v>1102</v>
      </c>
      <c r="L38" s="699"/>
      <c r="M38" s="699"/>
      <c r="N38" s="699"/>
    </row>
    <row r="39" spans="1:14" ht="60.75" customHeight="1" x14ac:dyDescent="0.25">
      <c r="A39" s="1044">
        <v>18</v>
      </c>
      <c r="B39" s="703" t="s">
        <v>1272</v>
      </c>
      <c r="C39" s="730" t="s">
        <v>1285</v>
      </c>
      <c r="D39" s="726"/>
      <c r="E39" s="761">
        <v>10</v>
      </c>
      <c r="F39" s="764"/>
      <c r="G39" s="693" t="s">
        <v>1283</v>
      </c>
      <c r="H39" s="693" t="s">
        <v>1284</v>
      </c>
      <c r="I39" s="694"/>
      <c r="J39" s="954" t="s">
        <v>1408</v>
      </c>
      <c r="K39" s="755" t="s">
        <v>1275</v>
      </c>
      <c r="L39" s="699"/>
      <c r="M39" s="699"/>
      <c r="N39" s="699"/>
    </row>
  </sheetData>
  <mergeCells count="30">
    <mergeCell ref="A5:A8"/>
    <mergeCell ref="A25:A26"/>
    <mergeCell ref="F9:F10"/>
    <mergeCell ref="L14:N14"/>
    <mergeCell ref="A16:A17"/>
    <mergeCell ref="A9:A10"/>
    <mergeCell ref="A11:A13"/>
    <mergeCell ref="A20:A22"/>
    <mergeCell ref="B14:C14"/>
    <mergeCell ref="A37:A38"/>
    <mergeCell ref="L33:N33"/>
    <mergeCell ref="A34:A35"/>
    <mergeCell ref="L24:N24"/>
    <mergeCell ref="A27:A28"/>
    <mergeCell ref="B33:C33"/>
    <mergeCell ref="B29:B30"/>
    <mergeCell ref="B34:B35"/>
    <mergeCell ref="B37:B38"/>
    <mergeCell ref="B24:C24"/>
    <mergeCell ref="A29:A30"/>
    <mergeCell ref="L3:N3"/>
    <mergeCell ref="D4:E4"/>
    <mergeCell ref="B3:C3"/>
    <mergeCell ref="D3:E3"/>
    <mergeCell ref="J3:J4"/>
    <mergeCell ref="F2:H2"/>
    <mergeCell ref="G3:H3"/>
    <mergeCell ref="B4:C4"/>
    <mergeCell ref="D2:E2"/>
    <mergeCell ref="D1:G1"/>
  </mergeCells>
  <hyperlinks>
    <hyperlink ref="H1" location="CONTENTS!A1" display="Back to table of Contents" xr:uid="{C0F5B1C4-ABCA-4C59-A6C2-2F97E51459ED}"/>
  </hyperlinks>
  <pageMargins left="0.7" right="0.7" top="0.75" bottom="0.75" header="0.3" footer="0.3"/>
  <pageSetup paperSize="8" scale="74"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138A6-F5AD-4120-AFC0-9BBB1D69D60D}">
  <sheetPr>
    <tabColor theme="9"/>
  </sheetPr>
  <dimension ref="A1:O79"/>
  <sheetViews>
    <sheetView showGridLines="0" topLeftCell="A18" zoomScaleNormal="100" workbookViewId="0">
      <selection activeCell="C29" sqref="C29"/>
    </sheetView>
  </sheetViews>
  <sheetFormatPr defaultColWidth="9" defaultRowHeight="15" x14ac:dyDescent="0.25"/>
  <cols>
    <col min="1" max="1" width="14.42578125" style="707" customWidth="1"/>
    <col min="2" max="2" width="22.5703125" style="294" customWidth="1"/>
    <col min="3" max="3" width="75.7109375" style="706" customWidth="1"/>
    <col min="4" max="4" width="15.42578125" style="294" customWidth="1"/>
    <col min="5" max="5" width="38.85546875" customWidth="1"/>
    <col min="6" max="6" width="14.28515625" customWidth="1"/>
    <col min="7" max="7" width="65.140625" customWidth="1"/>
    <col min="8" max="8" width="24.28515625" style="251" customWidth="1"/>
    <col min="9" max="9" width="18.28515625" style="251" customWidth="1"/>
  </cols>
  <sheetData>
    <row r="1" spans="1:11" s="126" customFormat="1" ht="51.75" customHeight="1" x14ac:dyDescent="0.25">
      <c r="A1" s="799" t="s">
        <v>1613</v>
      </c>
      <c r="B1" s="687"/>
      <c r="C1" s="723"/>
      <c r="D1" s="723"/>
      <c r="E1" s="988"/>
      <c r="F1" s="723"/>
      <c r="G1" s="723"/>
      <c r="H1" s="976" t="s">
        <v>1636</v>
      </c>
      <c r="I1" s="723"/>
      <c r="J1" s="723"/>
      <c r="K1" s="723"/>
    </row>
    <row r="2" spans="1:11" ht="44.25" customHeight="1" x14ac:dyDescent="0.25">
      <c r="A2" s="989" t="s">
        <v>1071</v>
      </c>
      <c r="B2" s="990" t="s">
        <v>66</v>
      </c>
      <c r="C2" s="989" t="s">
        <v>1324</v>
      </c>
      <c r="D2" s="991" t="s">
        <v>1614</v>
      </c>
      <c r="E2" s="1291" t="s">
        <v>1615</v>
      </c>
      <c r="F2" s="1291"/>
      <c r="G2" s="1291"/>
      <c r="H2" s="1292" t="s">
        <v>1616</v>
      </c>
      <c r="I2" s="1294" t="s">
        <v>1617</v>
      </c>
    </row>
    <row r="3" spans="1:11" ht="37.35" customHeight="1" x14ac:dyDescent="0.25">
      <c r="A3" s="993" t="s">
        <v>9</v>
      </c>
      <c r="B3" s="1296" t="s">
        <v>1077</v>
      </c>
      <c r="C3" s="1297"/>
      <c r="D3" s="994"/>
      <c r="E3" s="992" t="s">
        <v>1618</v>
      </c>
      <c r="F3" s="992" t="s">
        <v>1619</v>
      </c>
      <c r="G3" s="992" t="s">
        <v>1620</v>
      </c>
      <c r="H3" s="1293"/>
      <c r="I3" s="1295"/>
    </row>
    <row r="4" spans="1:11" s="685" customFormat="1" ht="30.75" customHeight="1" x14ac:dyDescent="0.25">
      <c r="A4" s="1281">
        <v>1</v>
      </c>
      <c r="B4" s="1282" t="s">
        <v>1078</v>
      </c>
      <c r="C4" s="997" t="s">
        <v>1244</v>
      </c>
      <c r="D4" s="998" t="s">
        <v>1621</v>
      </c>
      <c r="E4" s="999" t="s">
        <v>1622</v>
      </c>
      <c r="F4" s="999"/>
      <c r="G4" s="999" t="s">
        <v>1079</v>
      </c>
      <c r="H4" s="1000"/>
      <c r="I4" s="1288" t="e">
        <f>ROUNDUP((+AVERAGE(H4:H7)/2)*10,1)</f>
        <v>#DIV/0!</v>
      </c>
    </row>
    <row r="5" spans="1:11" ht="30.75" customHeight="1" x14ac:dyDescent="0.25">
      <c r="A5" s="1281"/>
      <c r="B5" s="1282"/>
      <c r="C5" s="997" t="s">
        <v>1083</v>
      </c>
      <c r="D5" s="1001"/>
      <c r="E5" s="999"/>
      <c r="F5" s="999"/>
      <c r="G5" s="999" t="s">
        <v>1084</v>
      </c>
      <c r="H5" s="1000"/>
      <c r="I5" s="1289"/>
    </row>
    <row r="6" spans="1:11" ht="30.75" customHeight="1" x14ac:dyDescent="0.25">
      <c r="A6" s="1281"/>
      <c r="B6" s="1282"/>
      <c r="C6" s="997" t="s">
        <v>1085</v>
      </c>
      <c r="D6" s="1001"/>
      <c r="E6" s="999"/>
      <c r="F6" s="999"/>
      <c r="G6" s="999" t="s">
        <v>1086</v>
      </c>
      <c r="H6" s="1000"/>
      <c r="I6" s="1289"/>
    </row>
    <row r="7" spans="1:11" ht="30.75" customHeight="1" x14ac:dyDescent="0.25">
      <c r="A7" s="1281"/>
      <c r="B7" s="1282"/>
      <c r="C7" s="997" t="s">
        <v>1087</v>
      </c>
      <c r="D7" s="1001"/>
      <c r="E7" s="999"/>
      <c r="F7" s="999"/>
      <c r="G7" s="999" t="s">
        <v>1088</v>
      </c>
      <c r="H7" s="1000"/>
      <c r="I7" s="1290"/>
    </row>
    <row r="8" spans="1:11" ht="32.450000000000003" customHeight="1" x14ac:dyDescent="0.25">
      <c r="A8" s="1281">
        <v>2</v>
      </c>
      <c r="B8" s="1282" t="s">
        <v>222</v>
      </c>
      <c r="C8" s="997" t="s">
        <v>1089</v>
      </c>
      <c r="D8" s="998" t="s">
        <v>1621</v>
      </c>
      <c r="E8" s="1298" t="s">
        <v>1623</v>
      </c>
      <c r="F8" s="999"/>
      <c r="G8" s="999" t="s">
        <v>1090</v>
      </c>
      <c r="H8" s="1299"/>
      <c r="I8" s="1283">
        <f>+H8*5</f>
        <v>0</v>
      </c>
    </row>
    <row r="9" spans="1:11" ht="30" customHeight="1" x14ac:dyDescent="0.25">
      <c r="A9" s="1281"/>
      <c r="B9" s="1282"/>
      <c r="C9" s="997" t="s">
        <v>1092</v>
      </c>
      <c r="D9" s="1001"/>
      <c r="E9" s="1298"/>
      <c r="F9" s="999"/>
      <c r="G9" s="999" t="s">
        <v>1093</v>
      </c>
      <c r="H9" s="1299"/>
      <c r="I9" s="1283"/>
    </row>
    <row r="10" spans="1:11" ht="30" customHeight="1" x14ac:dyDescent="0.25">
      <c r="A10" s="1281">
        <v>3</v>
      </c>
      <c r="B10" s="1282" t="s">
        <v>1095</v>
      </c>
      <c r="C10" s="1003" t="s">
        <v>1096</v>
      </c>
      <c r="D10" s="1001"/>
      <c r="E10" s="968"/>
      <c r="F10" s="968"/>
      <c r="G10" s="999" t="s">
        <v>1252</v>
      </c>
      <c r="H10" s="1000"/>
      <c r="I10" s="1288" t="e">
        <f>ROUNDUP(+AVERAGE(H10:H12),1)</f>
        <v>#DIV/0!</v>
      </c>
    </row>
    <row r="11" spans="1:11" ht="30" customHeight="1" x14ac:dyDescent="0.25">
      <c r="A11" s="1281"/>
      <c r="B11" s="1282"/>
      <c r="C11" s="1003" t="s">
        <v>1097</v>
      </c>
      <c r="D11" s="1001"/>
      <c r="E11" s="968"/>
      <c r="F11" s="968"/>
      <c r="G11" s="999" t="s">
        <v>1098</v>
      </c>
      <c r="H11" s="1000"/>
      <c r="I11" s="1289"/>
    </row>
    <row r="12" spans="1:11" ht="30" customHeight="1" x14ac:dyDescent="0.25">
      <c r="A12" s="1281"/>
      <c r="B12" s="1282"/>
      <c r="C12" s="1003" t="s">
        <v>1099</v>
      </c>
      <c r="D12" s="1001"/>
      <c r="E12" s="968"/>
      <c r="F12" s="968"/>
      <c r="G12" s="999" t="s">
        <v>1100</v>
      </c>
      <c r="H12" s="1000"/>
      <c r="I12" s="1290"/>
    </row>
    <row r="13" spans="1:11" ht="30" customHeight="1" x14ac:dyDescent="0.25">
      <c r="A13" s="993" t="s">
        <v>138</v>
      </c>
      <c r="B13" s="1285" t="s">
        <v>1108</v>
      </c>
      <c r="C13" s="1285"/>
      <c r="D13" s="992"/>
      <c r="E13" s="992" t="s">
        <v>1618</v>
      </c>
      <c r="F13" s="992"/>
      <c r="G13" s="992" t="s">
        <v>1620</v>
      </c>
      <c r="H13" s="1004"/>
      <c r="I13" s="992"/>
    </row>
    <row r="14" spans="1:11" ht="47.45" customHeight="1" x14ac:dyDescent="0.25">
      <c r="A14" s="995">
        <v>4</v>
      </c>
      <c r="B14" s="996" t="s">
        <v>1116</v>
      </c>
      <c r="C14" s="997" t="s">
        <v>1624</v>
      </c>
      <c r="D14" s="998" t="s">
        <v>1621</v>
      </c>
      <c r="E14" s="999" t="s">
        <v>1625</v>
      </c>
      <c r="F14" s="999"/>
      <c r="G14" s="999" t="s">
        <v>1295</v>
      </c>
      <c r="H14" s="1000"/>
      <c r="I14" s="1002">
        <f>ROUNDUP(+H14*5,1)</f>
        <v>0</v>
      </c>
    </row>
    <row r="15" spans="1:11" ht="36" customHeight="1" x14ac:dyDescent="0.25">
      <c r="A15" s="1281">
        <v>5</v>
      </c>
      <c r="B15" s="1282" t="s">
        <v>1245</v>
      </c>
      <c r="C15" s="997" t="s">
        <v>1260</v>
      </c>
      <c r="D15" s="998" t="s">
        <v>1621</v>
      </c>
      <c r="E15" s="999"/>
      <c r="F15" s="999"/>
      <c r="G15" s="999" t="s">
        <v>1109</v>
      </c>
      <c r="H15" s="1005"/>
      <c r="I15" s="1286" t="e">
        <f>ROUNDUP((+AVERAGE(H15:H16)-0.2)*5,1)</f>
        <v>#DIV/0!</v>
      </c>
    </row>
    <row r="16" spans="1:11" s="685" customFormat="1" ht="30" customHeight="1" x14ac:dyDescent="0.25">
      <c r="A16" s="1281"/>
      <c r="B16" s="1282"/>
      <c r="C16" s="997" t="s">
        <v>1261</v>
      </c>
      <c r="D16" s="1001"/>
      <c r="E16" s="999"/>
      <c r="F16" s="999"/>
      <c r="G16" s="999" t="s">
        <v>1112</v>
      </c>
      <c r="H16" s="1005"/>
      <c r="I16" s="1287"/>
    </row>
    <row r="17" spans="1:15" s="126" customFormat="1" ht="30" customHeight="1" x14ac:dyDescent="0.25">
      <c r="A17" s="995">
        <v>6</v>
      </c>
      <c r="B17" s="996" t="s">
        <v>1113</v>
      </c>
      <c r="C17" s="997" t="s">
        <v>1114</v>
      </c>
      <c r="D17" s="1001"/>
      <c r="E17" s="999"/>
      <c r="F17" s="999"/>
      <c r="G17" s="999" t="s">
        <v>1115</v>
      </c>
      <c r="H17" s="1005"/>
      <c r="I17" s="1002">
        <f>ROUNDUP(+H17*5,1)</f>
        <v>0</v>
      </c>
    </row>
    <row r="18" spans="1:15" ht="30" customHeight="1" x14ac:dyDescent="0.25">
      <c r="A18" s="995">
        <v>7</v>
      </c>
      <c r="B18" s="996" t="s">
        <v>1118</v>
      </c>
      <c r="C18" s="997" t="s">
        <v>1119</v>
      </c>
      <c r="D18" s="1006"/>
      <c r="E18" s="999" t="s">
        <v>1123</v>
      </c>
      <c r="F18" s="999"/>
      <c r="G18" s="999" t="s">
        <v>1263</v>
      </c>
      <c r="H18" s="1000"/>
      <c r="I18" s="1002">
        <f>ROUNDUP(+H18*5,1)</f>
        <v>0</v>
      </c>
    </row>
    <row r="19" spans="1:15" ht="30" customHeight="1" x14ac:dyDescent="0.25">
      <c r="A19" s="1281">
        <v>8</v>
      </c>
      <c r="B19" s="1282" t="s">
        <v>1121</v>
      </c>
      <c r="C19" s="997" t="s">
        <v>1122</v>
      </c>
      <c r="D19" s="1001"/>
      <c r="E19" s="999" t="s">
        <v>1251</v>
      </c>
      <c r="F19" s="999"/>
      <c r="G19" s="999" t="s">
        <v>1123</v>
      </c>
      <c r="H19" s="1000"/>
      <c r="I19" s="1288">
        <f>ROUNDUP(2.5*H21,1)</f>
        <v>0</v>
      </c>
    </row>
    <row r="20" spans="1:15" ht="30" customHeight="1" x14ac:dyDescent="0.25">
      <c r="A20" s="1281"/>
      <c r="B20" s="1282"/>
      <c r="C20" s="997" t="s">
        <v>1124</v>
      </c>
      <c r="D20" s="1006"/>
      <c r="E20" s="999" t="s">
        <v>1251</v>
      </c>
      <c r="F20" s="999"/>
      <c r="G20" s="999" t="s">
        <v>1123</v>
      </c>
      <c r="H20" s="1000"/>
      <c r="I20" s="1289"/>
      <c r="K20" s="786"/>
      <c r="L20" s="786"/>
      <c r="M20" s="787"/>
      <c r="N20" s="787"/>
      <c r="O20" s="787"/>
    </row>
    <row r="21" spans="1:15" ht="30" x14ac:dyDescent="0.25">
      <c r="A21" s="1281"/>
      <c r="B21" s="1282"/>
      <c r="C21" s="997" t="s">
        <v>1125</v>
      </c>
      <c r="D21" s="998" t="s">
        <v>1621</v>
      </c>
      <c r="E21" s="999" t="s">
        <v>1626</v>
      </c>
      <c r="F21" s="999"/>
      <c r="G21" s="999" t="s">
        <v>1264</v>
      </c>
      <c r="H21" s="1000"/>
      <c r="I21" s="1290"/>
    </row>
    <row r="22" spans="1:15" ht="30" x14ac:dyDescent="0.25">
      <c r="A22" s="995">
        <v>9</v>
      </c>
      <c r="B22" s="996" t="s">
        <v>588</v>
      </c>
      <c r="C22" s="997" t="s">
        <v>1265</v>
      </c>
      <c r="D22" s="1006"/>
      <c r="E22" s="999" t="s">
        <v>1246</v>
      </c>
      <c r="F22" s="999"/>
      <c r="G22" s="999" t="s">
        <v>1266</v>
      </c>
      <c r="H22" s="1000"/>
      <c r="I22" s="1002">
        <f>+H22</f>
        <v>0</v>
      </c>
    </row>
    <row r="23" spans="1:15" ht="30" customHeight="1" x14ac:dyDescent="0.25">
      <c r="A23" s="993" t="s">
        <v>1127</v>
      </c>
      <c r="B23" s="1285" t="s">
        <v>1128</v>
      </c>
      <c r="C23" s="1285"/>
      <c r="D23" s="992"/>
      <c r="E23" s="992" t="s">
        <v>1618</v>
      </c>
      <c r="F23" s="992"/>
      <c r="G23" s="992" t="s">
        <v>1620</v>
      </c>
      <c r="H23" s="1004"/>
      <c r="I23" s="992"/>
    </row>
    <row r="24" spans="1:15" s="685" customFormat="1" ht="30" customHeight="1" x14ac:dyDescent="0.25">
      <c r="A24" s="1281">
        <v>10</v>
      </c>
      <c r="B24" s="1282" t="s">
        <v>1103</v>
      </c>
      <c r="C24" s="1003" t="s">
        <v>1104</v>
      </c>
      <c r="D24" s="1006"/>
      <c r="E24" s="968"/>
      <c r="F24" s="968"/>
      <c r="G24" s="999" t="s">
        <v>1105</v>
      </c>
      <c r="H24" s="1000"/>
      <c r="I24" s="1283" t="e">
        <f>ROUNDUP(AVERAGE(H24:H25),1)</f>
        <v>#DIV/0!</v>
      </c>
    </row>
    <row r="25" spans="1:15" s="685" customFormat="1" ht="30" customHeight="1" x14ac:dyDescent="0.25">
      <c r="A25" s="1281"/>
      <c r="B25" s="1282"/>
      <c r="C25" s="1003" t="s">
        <v>1274</v>
      </c>
      <c r="D25" s="998" t="s">
        <v>1621</v>
      </c>
      <c r="E25" s="968"/>
      <c r="F25" s="968"/>
      <c r="G25" s="999" t="s">
        <v>1107</v>
      </c>
      <c r="H25" s="1000"/>
      <c r="I25" s="1283"/>
    </row>
    <row r="26" spans="1:15" ht="32.450000000000003" customHeight="1" x14ac:dyDescent="0.25">
      <c r="A26" s="1281">
        <v>11</v>
      </c>
      <c r="B26" s="1282" t="s">
        <v>1129</v>
      </c>
      <c r="C26" s="1003" t="s">
        <v>1130</v>
      </c>
      <c r="D26" s="1007"/>
      <c r="E26" s="968"/>
      <c r="F26" s="968"/>
      <c r="G26" s="968" t="s">
        <v>1627</v>
      </c>
      <c r="H26" s="1000"/>
      <c r="I26" s="1283" t="e">
        <f>ROUNDUP(AVERAGE(H26:H27),1)</f>
        <v>#DIV/0!</v>
      </c>
    </row>
    <row r="27" spans="1:15" ht="42" customHeight="1" x14ac:dyDescent="0.25">
      <c r="A27" s="1281"/>
      <c r="B27" s="1282"/>
      <c r="C27" s="1003" t="s">
        <v>1134</v>
      </c>
      <c r="D27" s="1007"/>
      <c r="E27" s="968"/>
      <c r="F27" s="968"/>
      <c r="G27" s="968" t="s">
        <v>1135</v>
      </c>
      <c r="H27" s="1000"/>
      <c r="I27" s="1283"/>
    </row>
    <row r="28" spans="1:15" ht="30" customHeight="1" x14ac:dyDescent="0.25">
      <c r="A28" s="1281">
        <v>12</v>
      </c>
      <c r="B28" s="1282" t="s">
        <v>1136</v>
      </c>
      <c r="C28" s="1003" t="s">
        <v>1137</v>
      </c>
      <c r="D28" s="998" t="s">
        <v>1621</v>
      </c>
      <c r="E28" s="968"/>
      <c r="F28" s="968"/>
      <c r="G28" s="968" t="s">
        <v>1138</v>
      </c>
      <c r="H28" s="1000"/>
      <c r="I28" s="1283" t="e">
        <f>+ROUNDUP(AVERAGE(H28:H29)*5,1)</f>
        <v>#DIV/0!</v>
      </c>
    </row>
    <row r="29" spans="1:15" ht="30" customHeight="1" x14ac:dyDescent="0.25">
      <c r="A29" s="1281"/>
      <c r="B29" s="1282"/>
      <c r="C29" s="1003" t="s">
        <v>1142</v>
      </c>
      <c r="D29" s="1007"/>
      <c r="E29" s="968"/>
      <c r="F29" s="968"/>
      <c r="G29" s="968" t="s">
        <v>1143</v>
      </c>
      <c r="H29" s="1000"/>
      <c r="I29" s="1283"/>
    </row>
    <row r="30" spans="1:15" ht="30" customHeight="1" x14ac:dyDescent="0.25">
      <c r="A30" s="995">
        <v>13</v>
      </c>
      <c r="B30" s="996" t="s">
        <v>1141</v>
      </c>
      <c r="C30" s="1003" t="s">
        <v>1144</v>
      </c>
      <c r="D30" s="998" t="s">
        <v>1621</v>
      </c>
      <c r="E30" s="968"/>
      <c r="F30" s="968"/>
      <c r="G30" s="968" t="s">
        <v>1145</v>
      </c>
      <c r="H30" s="1000"/>
      <c r="I30" s="1002">
        <f>+H30</f>
        <v>0</v>
      </c>
    </row>
    <row r="31" spans="1:15" ht="30" customHeight="1" x14ac:dyDescent="0.25">
      <c r="A31" s="995">
        <v>14</v>
      </c>
      <c r="B31" s="996" t="s">
        <v>1146</v>
      </c>
      <c r="C31" s="997" t="s">
        <v>1147</v>
      </c>
      <c r="D31" s="1007"/>
      <c r="E31" s="999"/>
      <c r="F31" s="999"/>
      <c r="G31" s="1008" t="s">
        <v>1148</v>
      </c>
      <c r="H31" s="1005"/>
      <c r="I31" s="1002">
        <f>ROUNDUP(+H31*5,1)</f>
        <v>0</v>
      </c>
    </row>
    <row r="32" spans="1:15" ht="30" customHeight="1" x14ac:dyDescent="0.25">
      <c r="A32" s="993" t="s">
        <v>1150</v>
      </c>
      <c r="B32" s="1284" t="s">
        <v>1151</v>
      </c>
      <c r="C32" s="1284"/>
      <c r="D32" s="992"/>
      <c r="E32" s="992"/>
      <c r="F32" s="992"/>
      <c r="G32" s="992"/>
      <c r="H32" s="1004"/>
      <c r="I32" s="992"/>
    </row>
    <row r="33" spans="1:9" ht="30" customHeight="1" x14ac:dyDescent="0.25">
      <c r="A33" s="1281">
        <v>15</v>
      </c>
      <c r="B33" s="1282" t="s">
        <v>1268</v>
      </c>
      <c r="C33" s="1009" t="s">
        <v>1250</v>
      </c>
      <c r="D33" s="1006"/>
      <c r="E33" s="1010" t="s">
        <v>1269</v>
      </c>
      <c r="F33" s="1010"/>
      <c r="G33" s="1010"/>
      <c r="H33" s="1000"/>
      <c r="I33" s="1283" t="e">
        <f>+ROUNDUP(AVERAGE(H33:H34),1)</f>
        <v>#DIV/0!</v>
      </c>
    </row>
    <row r="34" spans="1:9" ht="30" customHeight="1" x14ac:dyDescent="0.25">
      <c r="A34" s="1281"/>
      <c r="B34" s="1282"/>
      <c r="C34" s="1009" t="s">
        <v>1628</v>
      </c>
      <c r="D34" s="1006"/>
      <c r="E34" s="1010" t="s">
        <v>1248</v>
      </c>
      <c r="F34" s="1010"/>
      <c r="G34" s="1010"/>
      <c r="H34" s="1000"/>
      <c r="I34" s="1283"/>
    </row>
    <row r="35" spans="1:9" s="685" customFormat="1" ht="30" customHeight="1" x14ac:dyDescent="0.25">
      <c r="A35" s="995">
        <v>16</v>
      </c>
      <c r="B35" s="996" t="s">
        <v>1153</v>
      </c>
      <c r="C35" s="1009" t="s">
        <v>1629</v>
      </c>
      <c r="D35" s="998" t="s">
        <v>1621</v>
      </c>
      <c r="E35" s="1010"/>
      <c r="F35" s="1010"/>
      <c r="G35" s="999" t="s">
        <v>1271</v>
      </c>
      <c r="H35" s="1000"/>
      <c r="I35" s="1011">
        <f>+H35</f>
        <v>0</v>
      </c>
    </row>
    <row r="36" spans="1:9" ht="30" customHeight="1" x14ac:dyDescent="0.25">
      <c r="A36" s="1281">
        <v>17</v>
      </c>
      <c r="B36" s="1282" t="s">
        <v>1273</v>
      </c>
      <c r="C36" s="1003" t="s">
        <v>1630</v>
      </c>
      <c r="D36" s="1007"/>
      <c r="E36" s="968"/>
      <c r="F36" s="968"/>
      <c r="G36" s="968" t="s">
        <v>1158</v>
      </c>
      <c r="H36" s="1000"/>
      <c r="I36" s="1283" t="e">
        <f>+ROUNDUP(AVERAGE(H36:H37),1)</f>
        <v>#DIV/0!</v>
      </c>
    </row>
    <row r="37" spans="1:9" ht="44.45" customHeight="1" x14ac:dyDescent="0.25">
      <c r="A37" s="1281"/>
      <c r="B37" s="1282"/>
      <c r="C37" s="1003" t="s">
        <v>1160</v>
      </c>
      <c r="D37" s="1007"/>
      <c r="E37" s="968"/>
      <c r="F37" s="968"/>
      <c r="G37" s="968" t="s">
        <v>1161</v>
      </c>
      <c r="H37" s="1000"/>
      <c r="I37" s="1283"/>
    </row>
    <row r="38" spans="1:9" ht="30" customHeight="1" x14ac:dyDescent="0.25">
      <c r="A38" s="995">
        <v>18</v>
      </c>
      <c r="B38" s="996" t="s">
        <v>1272</v>
      </c>
      <c r="C38" s="997" t="s">
        <v>1631</v>
      </c>
      <c r="D38" s="998" t="s">
        <v>1621</v>
      </c>
      <c r="E38" s="1012"/>
      <c r="F38" s="1012"/>
      <c r="G38" s="999" t="s">
        <v>1284</v>
      </c>
      <c r="H38" s="1013"/>
      <c r="I38" s="1014"/>
    </row>
    <row r="44" spans="1:9" ht="34.5" customHeight="1" x14ac:dyDescent="0.25">
      <c r="A44" s="1015" t="s">
        <v>1632</v>
      </c>
      <c r="B44" s="1015" t="s">
        <v>1633</v>
      </c>
      <c r="C44" s="1016"/>
      <c r="D44" s="1017"/>
    </row>
    <row r="45" spans="1:9" s="788" customFormat="1" ht="15" customHeight="1" x14ac:dyDescent="0.25">
      <c r="A45" s="1018"/>
      <c r="B45" s="1018" t="s">
        <v>1077</v>
      </c>
      <c r="C45" s="1019"/>
      <c r="D45" s="1020"/>
    </row>
    <row r="46" spans="1:9" ht="15" customHeight="1" x14ac:dyDescent="0.25">
      <c r="A46" s="1021">
        <v>1</v>
      </c>
      <c r="B46" s="1021">
        <v>1</v>
      </c>
      <c r="C46" t="s">
        <v>1634</v>
      </c>
      <c r="D46" s="1022" t="e">
        <f>+I4</f>
        <v>#DIV/0!</v>
      </c>
      <c r="E46" s="1023"/>
    </row>
    <row r="47" spans="1:9" ht="15" customHeight="1" x14ac:dyDescent="0.25">
      <c r="A47" s="1021">
        <v>2</v>
      </c>
      <c r="B47" s="1021">
        <v>2</v>
      </c>
      <c r="C47" t="s">
        <v>222</v>
      </c>
      <c r="D47" s="1022">
        <f>+I8</f>
        <v>0</v>
      </c>
    </row>
    <row r="48" spans="1:9" ht="15" customHeight="1" x14ac:dyDescent="0.25">
      <c r="A48" s="1024"/>
      <c r="B48" s="1024">
        <v>3</v>
      </c>
      <c r="C48" s="1025" t="s">
        <v>1095</v>
      </c>
      <c r="D48" s="1022" t="e">
        <f>+I10</f>
        <v>#DIV/0!</v>
      </c>
    </row>
    <row r="49" spans="1:5" s="788" customFormat="1" ht="15" customHeight="1" x14ac:dyDescent="0.25">
      <c r="A49" s="1018"/>
      <c r="B49" s="1018" t="s">
        <v>1108</v>
      </c>
      <c r="C49" s="1019"/>
      <c r="D49" s="1026"/>
    </row>
    <row r="50" spans="1:5" ht="15" customHeight="1" x14ac:dyDescent="0.25">
      <c r="A50" s="1021">
        <v>4</v>
      </c>
      <c r="B50" s="1021">
        <v>4</v>
      </c>
      <c r="C50" t="s">
        <v>1116</v>
      </c>
      <c r="D50" s="1022">
        <f>+I14</f>
        <v>0</v>
      </c>
    </row>
    <row r="51" spans="1:5" ht="15" customHeight="1" x14ac:dyDescent="0.25">
      <c r="A51" s="1021">
        <v>5</v>
      </c>
      <c r="B51" s="1021">
        <v>5</v>
      </c>
      <c r="C51" t="s">
        <v>1245</v>
      </c>
      <c r="D51" s="1022" t="e">
        <f>+I15</f>
        <v>#DIV/0!</v>
      </c>
    </row>
    <row r="52" spans="1:5" ht="15" customHeight="1" x14ac:dyDescent="0.25">
      <c r="A52" s="1021"/>
      <c r="B52" s="1021">
        <v>6</v>
      </c>
      <c r="C52" t="s">
        <v>1113</v>
      </c>
      <c r="D52" s="1022">
        <f>+I17</f>
        <v>0</v>
      </c>
    </row>
    <row r="53" spans="1:5" ht="15" customHeight="1" x14ac:dyDescent="0.25">
      <c r="A53" s="1021"/>
      <c r="B53" s="1021">
        <v>7</v>
      </c>
      <c r="C53" t="s">
        <v>1118</v>
      </c>
      <c r="D53" s="1022">
        <f>+I18</f>
        <v>0</v>
      </c>
    </row>
    <row r="54" spans="1:5" ht="15" customHeight="1" x14ac:dyDescent="0.25">
      <c r="A54" s="1021">
        <v>8</v>
      </c>
      <c r="B54" s="1021">
        <v>8</v>
      </c>
      <c r="C54" t="s">
        <v>1121</v>
      </c>
      <c r="D54" s="1022">
        <f>+I19</f>
        <v>0</v>
      </c>
    </row>
    <row r="55" spans="1:5" ht="15" customHeight="1" x14ac:dyDescent="0.25">
      <c r="A55" s="1024"/>
      <c r="B55" s="1024">
        <v>9</v>
      </c>
      <c r="C55" s="1025" t="s">
        <v>588</v>
      </c>
      <c r="D55" s="1022">
        <f>+I22</f>
        <v>0</v>
      </c>
    </row>
    <row r="56" spans="1:5" s="788" customFormat="1" ht="15" customHeight="1" x14ac:dyDescent="0.25">
      <c r="A56" s="1018"/>
      <c r="B56" s="1018" t="s">
        <v>1128</v>
      </c>
      <c r="C56" s="1019"/>
      <c r="D56" s="1026"/>
    </row>
    <row r="57" spans="1:5" ht="15" customHeight="1" x14ac:dyDescent="0.25">
      <c r="A57" s="1021">
        <v>10</v>
      </c>
      <c r="B57" s="1021">
        <v>10</v>
      </c>
      <c r="C57" t="s">
        <v>1103</v>
      </c>
      <c r="D57" s="1022" t="e">
        <f>+I24</f>
        <v>#DIV/0!</v>
      </c>
      <c r="E57" s="1023"/>
    </row>
    <row r="58" spans="1:5" ht="15" customHeight="1" x14ac:dyDescent="0.25">
      <c r="A58" s="1021"/>
      <c r="B58" s="1021">
        <v>11</v>
      </c>
      <c r="C58" t="s">
        <v>1129</v>
      </c>
      <c r="D58" s="1022" t="e">
        <f>+I26</f>
        <v>#DIV/0!</v>
      </c>
    </row>
    <row r="59" spans="1:5" ht="15" customHeight="1" x14ac:dyDescent="0.25">
      <c r="A59" s="1021">
        <v>12</v>
      </c>
      <c r="B59" s="1021">
        <v>12</v>
      </c>
      <c r="C59" t="s">
        <v>1136</v>
      </c>
      <c r="D59" s="1022" t="e">
        <f>+I28</f>
        <v>#DIV/0!</v>
      </c>
    </row>
    <row r="60" spans="1:5" ht="15" customHeight="1" x14ac:dyDescent="0.25">
      <c r="A60" s="1021">
        <v>13</v>
      </c>
      <c r="B60" s="1021">
        <v>13</v>
      </c>
      <c r="C60" t="s">
        <v>1141</v>
      </c>
      <c r="D60" s="1022">
        <f>+I30</f>
        <v>0</v>
      </c>
      <c r="E60" s="1023"/>
    </row>
    <row r="61" spans="1:5" ht="15" customHeight="1" x14ac:dyDescent="0.25">
      <c r="A61" s="1024"/>
      <c r="B61" s="1024">
        <v>14</v>
      </c>
      <c r="C61" s="1025" t="s">
        <v>1146</v>
      </c>
      <c r="D61" s="1022">
        <f>+I31</f>
        <v>0</v>
      </c>
    </row>
    <row r="62" spans="1:5" s="788" customFormat="1" ht="15" customHeight="1" x14ac:dyDescent="0.25">
      <c r="A62" s="1027"/>
      <c r="B62" s="1027" t="s">
        <v>1151</v>
      </c>
      <c r="D62" s="1028"/>
    </row>
    <row r="63" spans="1:5" ht="15" customHeight="1" x14ac:dyDescent="0.25">
      <c r="A63" s="1021"/>
      <c r="B63" s="1021">
        <v>15</v>
      </c>
      <c r="C63" t="s">
        <v>1268</v>
      </c>
      <c r="D63" s="1022" t="e">
        <f>+I33</f>
        <v>#DIV/0!</v>
      </c>
    </row>
    <row r="64" spans="1:5" ht="15" customHeight="1" x14ac:dyDescent="0.25">
      <c r="A64" s="1021">
        <v>16</v>
      </c>
      <c r="B64" s="1021">
        <v>16</v>
      </c>
      <c r="C64" t="s">
        <v>1153</v>
      </c>
      <c r="D64" s="1022">
        <f>+I35</f>
        <v>0</v>
      </c>
      <c r="E64" s="1023"/>
    </row>
    <row r="65" spans="1:5" ht="15" customHeight="1" x14ac:dyDescent="0.25">
      <c r="A65" s="1021"/>
      <c r="B65" s="1021">
        <v>17</v>
      </c>
      <c r="C65" t="s">
        <v>1273</v>
      </c>
      <c r="D65" s="1022" t="e">
        <f>+I36</f>
        <v>#DIV/0!</v>
      </c>
    </row>
    <row r="66" spans="1:5" ht="15" customHeight="1" x14ac:dyDescent="0.25">
      <c r="A66" s="1024">
        <v>18</v>
      </c>
      <c r="B66" s="1024">
        <v>18</v>
      </c>
      <c r="C66" s="1025" t="s">
        <v>1272</v>
      </c>
      <c r="D66" s="1022"/>
    </row>
    <row r="69" spans="1:5" x14ac:dyDescent="0.25">
      <c r="C69" s="1029"/>
      <c r="D69" s="1030"/>
    </row>
    <row r="70" spans="1:5" x14ac:dyDescent="0.25">
      <c r="C70" s="1029"/>
      <c r="D70" s="1030"/>
    </row>
    <row r="71" spans="1:5" x14ac:dyDescent="0.25">
      <c r="C71" s="1029"/>
      <c r="D71" s="1030"/>
      <c r="E71" s="1031"/>
    </row>
    <row r="72" spans="1:5" x14ac:dyDescent="0.25">
      <c r="C72" s="1029"/>
      <c r="D72" s="1030"/>
      <c r="E72" s="1031"/>
    </row>
    <row r="73" spans="1:5" x14ac:dyDescent="0.25">
      <c r="C73" s="1029"/>
      <c r="D73" s="1030"/>
      <c r="E73" s="1031"/>
    </row>
    <row r="74" spans="1:5" x14ac:dyDescent="0.25">
      <c r="C74" s="1029"/>
      <c r="D74" s="1030"/>
      <c r="E74" t="str">
        <f t="shared" ref="E74" si="0">+IF(D74&gt;$D$75,D74,"")</f>
        <v/>
      </c>
    </row>
    <row r="75" spans="1:5" x14ac:dyDescent="0.25">
      <c r="C75" s="1029"/>
      <c r="D75" s="1030"/>
    </row>
    <row r="76" spans="1:5" x14ac:dyDescent="0.25">
      <c r="C76" s="1029"/>
      <c r="D76" s="1030"/>
    </row>
    <row r="77" spans="1:5" x14ac:dyDescent="0.25">
      <c r="C77" s="1029"/>
      <c r="D77" s="1030"/>
    </row>
    <row r="78" spans="1:5" x14ac:dyDescent="0.25">
      <c r="C78" s="1029"/>
      <c r="D78" s="1030"/>
    </row>
    <row r="79" spans="1:5" x14ac:dyDescent="0.25">
      <c r="C79" s="1029"/>
      <c r="D79" s="1030"/>
    </row>
  </sheetData>
  <sheetProtection sheet="1" objects="1" scenarios="1"/>
  <mergeCells count="39">
    <mergeCell ref="A10:A12"/>
    <mergeCell ref="B10:B12"/>
    <mergeCell ref="I10:I12"/>
    <mergeCell ref="E2:G2"/>
    <mergeCell ref="H2:H3"/>
    <mergeCell ref="I2:I3"/>
    <mergeCell ref="B3:C3"/>
    <mergeCell ref="A4:A7"/>
    <mergeCell ref="B4:B7"/>
    <mergeCell ref="I4:I7"/>
    <mergeCell ref="A8:A9"/>
    <mergeCell ref="B8:B9"/>
    <mergeCell ref="E8:E9"/>
    <mergeCell ref="H8:H9"/>
    <mergeCell ref="I8:I9"/>
    <mergeCell ref="B13:C13"/>
    <mergeCell ref="A15:A16"/>
    <mergeCell ref="B15:B16"/>
    <mergeCell ref="I15:I16"/>
    <mergeCell ref="A19:A21"/>
    <mergeCell ref="B19:B21"/>
    <mergeCell ref="I19:I21"/>
    <mergeCell ref="B23:C23"/>
    <mergeCell ref="A24:A25"/>
    <mergeCell ref="B24:B25"/>
    <mergeCell ref="I24:I25"/>
    <mergeCell ref="A26:A27"/>
    <mergeCell ref="B26:B27"/>
    <mergeCell ref="I26:I27"/>
    <mergeCell ref="A36:A37"/>
    <mergeCell ref="B36:B37"/>
    <mergeCell ref="I36:I37"/>
    <mergeCell ref="A28:A29"/>
    <mergeCell ref="B28:B29"/>
    <mergeCell ref="I28:I29"/>
    <mergeCell ref="B32:C32"/>
    <mergeCell ref="A33:A34"/>
    <mergeCell ref="B33:B34"/>
    <mergeCell ref="I33:I34"/>
  </mergeCells>
  <hyperlinks>
    <hyperlink ref="H1" location="CONTENTS!A1" display="Back to table of Contents" xr:uid="{F046391B-F1A3-4CE2-B2CC-C4D80CFA114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pageSetUpPr fitToPage="1"/>
  </sheetPr>
  <dimension ref="A1:N82"/>
  <sheetViews>
    <sheetView zoomScale="80" zoomScaleNormal="80" workbookViewId="0">
      <pane xSplit="8" ySplit="3" topLeftCell="I4" activePane="bottomRight" state="frozen"/>
      <selection activeCell="G2" sqref="G2"/>
      <selection pane="topRight" activeCell="G2" sqref="G2"/>
      <selection pane="bottomLeft" activeCell="G2" sqref="G2"/>
      <selection pane="bottomRight" activeCell="G2" sqref="G2"/>
    </sheetView>
  </sheetViews>
  <sheetFormatPr defaultColWidth="8.5703125" defaultRowHeight="15" x14ac:dyDescent="0.25"/>
  <cols>
    <col min="1" max="1" width="4.7109375" style="251" hidden="1" customWidth="1"/>
    <col min="2" max="2" width="5.28515625" style="251" hidden="1" customWidth="1"/>
    <col min="3" max="3" width="5" style="251" hidden="1" customWidth="1"/>
    <col min="4" max="4" width="4" style="251" hidden="1" customWidth="1"/>
    <col min="5" max="5" width="3.42578125" style="251" hidden="1" customWidth="1"/>
    <col min="6" max="6" width="5" style="251" hidden="1" customWidth="1"/>
    <col min="7" max="7" width="22.28515625" style="739" customWidth="1"/>
    <col min="8" max="8" width="28.42578125" customWidth="1"/>
    <col min="9" max="13" width="38.42578125" customWidth="1"/>
    <col min="14" max="14" width="21" style="841" customWidth="1"/>
  </cols>
  <sheetData>
    <row r="1" spans="1:14" s="743" customFormat="1" ht="61.15" customHeight="1" x14ac:dyDescent="0.25">
      <c r="A1" s="1301" t="s">
        <v>1526</v>
      </c>
      <c r="B1" s="1301"/>
      <c r="C1" s="1301"/>
      <c r="D1" s="1301"/>
      <c r="E1" s="1301"/>
      <c r="F1" s="1301"/>
      <c r="G1" s="799" t="s">
        <v>1571</v>
      </c>
      <c r="H1" s="742"/>
      <c r="I1" s="801"/>
      <c r="J1" s="1305" t="s">
        <v>1600</v>
      </c>
      <c r="K1" s="1306"/>
      <c r="L1" s="1307"/>
      <c r="M1" s="976" t="s">
        <v>1636</v>
      </c>
      <c r="N1" s="841"/>
    </row>
    <row r="2" spans="1:14" s="743" customFormat="1" ht="18.75" x14ac:dyDescent="0.25">
      <c r="A2" s="1301"/>
      <c r="B2" s="1301"/>
      <c r="C2" s="1301"/>
      <c r="D2" s="1301"/>
      <c r="E2" s="1301"/>
      <c r="F2" s="1301"/>
      <c r="G2" s="802"/>
      <c r="H2" s="833"/>
      <c r="I2" s="1302" t="s">
        <v>1409</v>
      </c>
      <c r="J2" s="1303"/>
      <c r="K2" s="1303"/>
      <c r="L2" s="1303"/>
      <c r="M2" s="1304"/>
      <c r="N2" s="841"/>
    </row>
    <row r="3" spans="1:14" s="743" customFormat="1" ht="18.75" x14ac:dyDescent="0.25">
      <c r="A3" s="843" t="s">
        <v>1518</v>
      </c>
      <c r="B3" s="843" t="s">
        <v>1522</v>
      </c>
      <c r="C3" s="843" t="s">
        <v>1519</v>
      </c>
      <c r="D3" s="843" t="s">
        <v>1521</v>
      </c>
      <c r="E3" s="843" t="s">
        <v>1523</v>
      </c>
      <c r="F3" s="843" t="s">
        <v>1520</v>
      </c>
      <c r="G3" s="802" t="s">
        <v>175</v>
      </c>
      <c r="H3" s="802" t="s">
        <v>176</v>
      </c>
      <c r="I3" s="803" t="s">
        <v>1441</v>
      </c>
      <c r="J3" s="803" t="s">
        <v>1410</v>
      </c>
      <c r="K3" s="802" t="s">
        <v>1411</v>
      </c>
      <c r="L3" s="803" t="s">
        <v>1413</v>
      </c>
      <c r="M3" s="803" t="s">
        <v>1412</v>
      </c>
      <c r="N3" s="841"/>
    </row>
    <row r="4" spans="1:14" ht="63.75" x14ac:dyDescent="0.25">
      <c r="A4" s="844"/>
      <c r="B4" s="844"/>
      <c r="C4" s="844"/>
      <c r="D4" s="844"/>
      <c r="E4" s="843" t="s">
        <v>1523</v>
      </c>
      <c r="F4" s="844"/>
      <c r="G4" s="1300" t="s">
        <v>198</v>
      </c>
      <c r="H4" s="834" t="s">
        <v>512</v>
      </c>
      <c r="I4" s="804" t="s">
        <v>691</v>
      </c>
      <c r="J4" s="804" t="s">
        <v>692</v>
      </c>
      <c r="K4" s="804"/>
      <c r="L4" s="804" t="s">
        <v>693</v>
      </c>
      <c r="M4" s="804" t="s">
        <v>694</v>
      </c>
    </row>
    <row r="5" spans="1:14" s="748" customFormat="1" x14ac:dyDescent="0.25">
      <c r="A5" s="844"/>
      <c r="B5" s="844"/>
      <c r="C5" s="844"/>
      <c r="D5" s="844"/>
      <c r="E5" s="843" t="s">
        <v>1523</v>
      </c>
      <c r="F5" s="844"/>
      <c r="G5" s="1300"/>
      <c r="H5" s="812" t="s">
        <v>144</v>
      </c>
      <c r="I5" s="806" t="b">
        <v>0</v>
      </c>
      <c r="J5" s="806" t="b">
        <v>0</v>
      </c>
      <c r="K5" s="806" t="b">
        <v>0</v>
      </c>
      <c r="L5" s="806" t="b">
        <v>0</v>
      </c>
      <c r="M5" s="806" t="b">
        <v>0</v>
      </c>
      <c r="N5" s="841"/>
    </row>
    <row r="6" spans="1:14" s="748" customFormat="1" x14ac:dyDescent="0.25">
      <c r="A6" s="844"/>
      <c r="B6" s="844"/>
      <c r="C6" s="844"/>
      <c r="D6" s="844"/>
      <c r="E6" s="843" t="s">
        <v>1523</v>
      </c>
      <c r="F6" s="844"/>
      <c r="G6" s="1300"/>
      <c r="H6" s="812" t="s">
        <v>145</v>
      </c>
      <c r="I6" s="806" t="b">
        <v>0</v>
      </c>
      <c r="J6" s="806" t="b">
        <v>0</v>
      </c>
      <c r="K6" s="806" t="b">
        <v>0</v>
      </c>
      <c r="L6" s="806" t="b">
        <v>0</v>
      </c>
      <c r="M6" s="806" t="b">
        <v>0</v>
      </c>
      <c r="N6" s="841"/>
    </row>
    <row r="7" spans="1:14" ht="63.75" x14ac:dyDescent="0.25">
      <c r="A7" s="844"/>
      <c r="B7" s="844"/>
      <c r="C7" s="844"/>
      <c r="D7" s="844"/>
      <c r="E7" s="843" t="s">
        <v>1523</v>
      </c>
      <c r="F7" s="844"/>
      <c r="G7" s="1300"/>
      <c r="H7" s="835" t="s">
        <v>195</v>
      </c>
      <c r="I7" s="807" t="s">
        <v>695</v>
      </c>
      <c r="J7" s="807" t="s">
        <v>696</v>
      </c>
      <c r="K7" s="807"/>
      <c r="L7" s="807" t="s">
        <v>697</v>
      </c>
      <c r="M7" s="807" t="s">
        <v>698</v>
      </c>
    </row>
    <row r="8" spans="1:14" s="748" customFormat="1" x14ac:dyDescent="0.25">
      <c r="A8" s="844"/>
      <c r="B8" s="844"/>
      <c r="C8" s="844"/>
      <c r="D8" s="844"/>
      <c r="E8" s="843" t="s">
        <v>1523</v>
      </c>
      <c r="F8" s="844"/>
      <c r="G8" s="1300"/>
      <c r="H8" s="812" t="s">
        <v>144</v>
      </c>
      <c r="I8" s="806" t="b">
        <v>0</v>
      </c>
      <c r="J8" s="806" t="b">
        <v>0</v>
      </c>
      <c r="K8" s="806" t="b">
        <v>0</v>
      </c>
      <c r="L8" s="806" t="b">
        <v>0</v>
      </c>
      <c r="M8" s="806" t="b">
        <v>0</v>
      </c>
      <c r="N8" s="841"/>
    </row>
    <row r="9" spans="1:14" s="748" customFormat="1" x14ac:dyDescent="0.25">
      <c r="A9" s="844"/>
      <c r="B9" s="844"/>
      <c r="C9" s="844"/>
      <c r="D9" s="844"/>
      <c r="E9" s="843" t="s">
        <v>1523</v>
      </c>
      <c r="F9" s="844"/>
      <c r="G9" s="1300"/>
      <c r="H9" s="812" t="s">
        <v>145</v>
      </c>
      <c r="I9" s="806" t="b">
        <v>0</v>
      </c>
      <c r="J9" s="806" t="b">
        <v>0</v>
      </c>
      <c r="K9" s="806" t="b">
        <v>0</v>
      </c>
      <c r="L9" s="806" t="b">
        <v>0</v>
      </c>
      <c r="M9" s="806" t="b">
        <v>0</v>
      </c>
      <c r="N9" s="841"/>
    </row>
    <row r="10" spans="1:14" ht="51" x14ac:dyDescent="0.25">
      <c r="A10" s="844"/>
      <c r="B10" s="844"/>
      <c r="C10" s="844"/>
      <c r="D10" s="844"/>
      <c r="E10" s="843" t="s">
        <v>1523</v>
      </c>
      <c r="F10" s="844"/>
      <c r="G10" s="1300"/>
      <c r="H10" s="836" t="s">
        <v>522</v>
      </c>
      <c r="I10" s="808" t="s">
        <v>699</v>
      </c>
      <c r="J10" s="808" t="s">
        <v>700</v>
      </c>
      <c r="K10" s="808"/>
      <c r="L10" s="808" t="s">
        <v>701</v>
      </c>
      <c r="M10" s="808" t="s">
        <v>702</v>
      </c>
    </row>
    <row r="11" spans="1:14" s="748" customFormat="1" x14ac:dyDescent="0.25">
      <c r="A11" s="844"/>
      <c r="B11" s="844"/>
      <c r="C11" s="844"/>
      <c r="D11" s="844"/>
      <c r="E11" s="843" t="s">
        <v>1523</v>
      </c>
      <c r="F11" s="844"/>
      <c r="G11" s="1300"/>
      <c r="H11" s="812" t="s">
        <v>144</v>
      </c>
      <c r="I11" s="806" t="b">
        <v>0</v>
      </c>
      <c r="J11" s="806" t="b">
        <v>0</v>
      </c>
      <c r="K11" s="806" t="b">
        <v>0</v>
      </c>
      <c r="L11" s="806" t="b">
        <v>0</v>
      </c>
      <c r="M11" s="806" t="b">
        <v>0</v>
      </c>
      <c r="N11" s="841"/>
    </row>
    <row r="12" spans="1:14" s="748" customFormat="1" x14ac:dyDescent="0.25">
      <c r="A12" s="844"/>
      <c r="B12" s="844"/>
      <c r="C12" s="844"/>
      <c r="D12" s="844"/>
      <c r="E12" s="843" t="s">
        <v>1523</v>
      </c>
      <c r="F12" s="844"/>
      <c r="G12" s="1300"/>
      <c r="H12" s="812" t="s">
        <v>145</v>
      </c>
      <c r="I12" s="806" t="b">
        <v>0</v>
      </c>
      <c r="J12" s="806" t="b">
        <v>0</v>
      </c>
      <c r="K12" s="806" t="b">
        <v>0</v>
      </c>
      <c r="L12" s="806" t="b">
        <v>0</v>
      </c>
      <c r="M12" s="806" t="b">
        <v>0</v>
      </c>
      <c r="N12" s="841"/>
    </row>
    <row r="13" spans="1:14" ht="38.25" x14ac:dyDescent="0.25">
      <c r="A13" s="844"/>
      <c r="B13" s="844"/>
      <c r="C13" s="844"/>
      <c r="D13" s="844"/>
      <c r="E13" s="844"/>
      <c r="F13" s="843" t="s">
        <v>1520</v>
      </c>
      <c r="G13" s="1300"/>
      <c r="H13" s="836" t="s">
        <v>523</v>
      </c>
      <c r="I13" s="808" t="s">
        <v>703</v>
      </c>
      <c r="J13" s="808" t="s">
        <v>704</v>
      </c>
      <c r="K13" s="808"/>
      <c r="L13" s="808"/>
      <c r="M13" s="808" t="s">
        <v>705</v>
      </c>
    </row>
    <row r="14" spans="1:14" s="748" customFormat="1" x14ac:dyDescent="0.25">
      <c r="A14" s="844"/>
      <c r="B14" s="844"/>
      <c r="C14" s="846"/>
      <c r="D14" s="844"/>
      <c r="E14" s="844"/>
      <c r="F14" s="843" t="s">
        <v>1520</v>
      </c>
      <c r="G14" s="1300"/>
      <c r="H14" s="812" t="s">
        <v>144</v>
      </c>
      <c r="I14" s="806" t="b">
        <v>0</v>
      </c>
      <c r="J14" s="806" t="b">
        <v>0</v>
      </c>
      <c r="K14" s="806" t="b">
        <v>0</v>
      </c>
      <c r="L14" s="806" t="b">
        <v>0</v>
      </c>
      <c r="M14" s="806" t="b">
        <v>0</v>
      </c>
      <c r="N14" s="841"/>
    </row>
    <row r="15" spans="1:14" s="748" customFormat="1" x14ac:dyDescent="0.25">
      <c r="A15" s="844"/>
      <c r="B15" s="844"/>
      <c r="C15" s="846"/>
      <c r="D15" s="844"/>
      <c r="E15" s="844"/>
      <c r="F15" s="843" t="s">
        <v>1520</v>
      </c>
      <c r="G15" s="1300"/>
      <c r="H15" s="812" t="s">
        <v>145</v>
      </c>
      <c r="I15" s="806" t="b">
        <v>0</v>
      </c>
      <c r="J15" s="806" t="b">
        <v>0</v>
      </c>
      <c r="K15" s="806" t="b">
        <v>0</v>
      </c>
      <c r="L15" s="806" t="b">
        <v>0</v>
      </c>
      <c r="M15" s="806" t="b">
        <v>0</v>
      </c>
      <c r="N15" s="841"/>
    </row>
    <row r="16" spans="1:14" ht="51" x14ac:dyDescent="0.25">
      <c r="A16" s="844"/>
      <c r="B16" s="844"/>
      <c r="C16" s="843" t="s">
        <v>1519</v>
      </c>
      <c r="D16" s="844"/>
      <c r="E16" s="844"/>
      <c r="F16" s="844"/>
      <c r="G16" s="1300"/>
      <c r="H16" s="836" t="s">
        <v>196</v>
      </c>
      <c r="I16" s="808" t="s">
        <v>191</v>
      </c>
      <c r="J16" s="808" t="s">
        <v>706</v>
      </c>
      <c r="K16" s="808" t="s">
        <v>707</v>
      </c>
      <c r="L16" s="808" t="s">
        <v>708</v>
      </c>
      <c r="M16" s="808" t="s">
        <v>709</v>
      </c>
      <c r="N16" s="839"/>
    </row>
    <row r="17" spans="1:14" s="748" customFormat="1" x14ac:dyDescent="0.25">
      <c r="A17" s="844"/>
      <c r="B17" s="844"/>
      <c r="C17" s="843" t="s">
        <v>1519</v>
      </c>
      <c r="D17" s="844"/>
      <c r="E17" s="844"/>
      <c r="F17" s="844"/>
      <c r="G17" s="1300"/>
      <c r="H17" s="812" t="s">
        <v>144</v>
      </c>
      <c r="I17" s="806" t="b">
        <v>0</v>
      </c>
      <c r="J17" s="806" t="b">
        <v>0</v>
      </c>
      <c r="K17" s="806" t="b">
        <v>0</v>
      </c>
      <c r="L17" s="806" t="b">
        <v>0</v>
      </c>
      <c r="M17" s="806" t="b">
        <v>0</v>
      </c>
      <c r="N17" s="841"/>
    </row>
    <row r="18" spans="1:14" s="748" customFormat="1" x14ac:dyDescent="0.25">
      <c r="A18" s="844"/>
      <c r="B18" s="844"/>
      <c r="C18" s="843" t="s">
        <v>1519</v>
      </c>
      <c r="D18" s="844"/>
      <c r="E18" s="844"/>
      <c r="F18" s="844"/>
      <c r="G18" s="1300"/>
      <c r="H18" s="812" t="s">
        <v>145</v>
      </c>
      <c r="I18" s="806" t="b">
        <v>0</v>
      </c>
      <c r="J18" s="806" t="b">
        <v>0</v>
      </c>
      <c r="K18" s="806" t="b">
        <v>0</v>
      </c>
      <c r="L18" s="806" t="b">
        <v>0</v>
      </c>
      <c r="M18" s="806" t="b">
        <v>0</v>
      </c>
      <c r="N18" s="841"/>
    </row>
    <row r="19" spans="1:14" ht="191.25" x14ac:dyDescent="0.25">
      <c r="A19" s="844"/>
      <c r="B19" s="844"/>
      <c r="C19" s="844"/>
      <c r="D19" s="844"/>
      <c r="E19" s="843" t="s">
        <v>1523</v>
      </c>
      <c r="F19" s="844"/>
      <c r="G19" s="1300"/>
      <c r="H19" s="836" t="s">
        <v>525</v>
      </c>
      <c r="I19" s="808" t="s">
        <v>710</v>
      </c>
      <c r="J19" s="808" t="s">
        <v>1286</v>
      </c>
      <c r="K19" s="808" t="s">
        <v>1287</v>
      </c>
      <c r="L19" s="808" t="s">
        <v>1288</v>
      </c>
      <c r="M19" s="808" t="s">
        <v>1289</v>
      </c>
    </row>
    <row r="20" spans="1:14" s="748" customFormat="1" x14ac:dyDescent="0.25">
      <c r="A20" s="844"/>
      <c r="B20" s="844"/>
      <c r="C20" s="844"/>
      <c r="D20" s="844"/>
      <c r="E20" s="843" t="s">
        <v>1523</v>
      </c>
      <c r="F20" s="844"/>
      <c r="G20" s="1300"/>
      <c r="H20" s="812" t="s">
        <v>144</v>
      </c>
      <c r="I20" s="806" t="b">
        <v>0</v>
      </c>
      <c r="J20" s="806" t="b">
        <v>0</v>
      </c>
      <c r="K20" s="806" t="b">
        <v>0</v>
      </c>
      <c r="L20" s="806" t="b">
        <v>0</v>
      </c>
      <c r="M20" s="806" t="b">
        <v>0</v>
      </c>
      <c r="N20" s="841"/>
    </row>
    <row r="21" spans="1:14" s="748" customFormat="1" x14ac:dyDescent="0.25">
      <c r="A21" s="844"/>
      <c r="B21" s="844"/>
      <c r="C21" s="844"/>
      <c r="D21" s="844"/>
      <c r="E21" s="843" t="s">
        <v>1523</v>
      </c>
      <c r="F21" s="844"/>
      <c r="G21" s="1300"/>
      <c r="H21" s="812" t="s">
        <v>145</v>
      </c>
      <c r="I21" s="806" t="b">
        <v>0</v>
      </c>
      <c r="J21" s="806" t="b">
        <v>0</v>
      </c>
      <c r="K21" s="806" t="b">
        <v>0</v>
      </c>
      <c r="L21" s="806" t="b">
        <v>0</v>
      </c>
      <c r="M21" s="806" t="b">
        <v>0</v>
      </c>
      <c r="N21" s="841"/>
    </row>
    <row r="22" spans="1:14" ht="102" x14ac:dyDescent="0.25">
      <c r="A22" s="843" t="s">
        <v>1518</v>
      </c>
      <c r="B22" s="844"/>
      <c r="C22" s="844"/>
      <c r="D22" s="844"/>
      <c r="E22" s="843" t="s">
        <v>1523</v>
      </c>
      <c r="F22" s="844"/>
      <c r="G22" s="1300"/>
      <c r="H22" s="836" t="s">
        <v>524</v>
      </c>
      <c r="I22" s="808" t="s">
        <v>711</v>
      </c>
      <c r="J22" s="808" t="s">
        <v>1031</v>
      </c>
      <c r="K22" s="808" t="s">
        <v>1032</v>
      </c>
      <c r="L22" s="808" t="s">
        <v>712</v>
      </c>
      <c r="M22" s="808" t="s">
        <v>712</v>
      </c>
    </row>
    <row r="23" spans="1:14" s="748" customFormat="1" x14ac:dyDescent="0.25">
      <c r="A23" s="843" t="s">
        <v>1518</v>
      </c>
      <c r="B23" s="844"/>
      <c r="C23" s="844"/>
      <c r="D23" s="844"/>
      <c r="E23" s="843" t="s">
        <v>1523</v>
      </c>
      <c r="F23" s="844"/>
      <c r="G23" s="1300"/>
      <c r="H23" s="812" t="s">
        <v>144</v>
      </c>
      <c r="I23" s="806" t="b">
        <v>0</v>
      </c>
      <c r="J23" s="806" t="b">
        <v>0</v>
      </c>
      <c r="K23" s="806" t="b">
        <v>0</v>
      </c>
      <c r="L23" s="806" t="b">
        <v>0</v>
      </c>
      <c r="M23" s="806" t="b">
        <v>0</v>
      </c>
      <c r="N23" s="841"/>
    </row>
    <row r="24" spans="1:14" s="748" customFormat="1" x14ac:dyDescent="0.25">
      <c r="A24" s="843" t="s">
        <v>1518</v>
      </c>
      <c r="B24" s="844"/>
      <c r="C24" s="844"/>
      <c r="D24" s="844"/>
      <c r="E24" s="843" t="s">
        <v>1523</v>
      </c>
      <c r="F24" s="844"/>
      <c r="G24" s="1300"/>
      <c r="H24" s="812" t="s">
        <v>145</v>
      </c>
      <c r="I24" s="806" t="b">
        <v>0</v>
      </c>
      <c r="J24" s="806" t="b">
        <v>0</v>
      </c>
      <c r="K24" s="806" t="b">
        <v>0</v>
      </c>
      <c r="L24" s="806" t="b">
        <v>0</v>
      </c>
      <c r="M24" s="806" t="b">
        <v>0</v>
      </c>
      <c r="N24" s="841"/>
    </row>
    <row r="25" spans="1:14" ht="38.25" x14ac:dyDescent="0.25">
      <c r="A25" s="844"/>
      <c r="B25" s="844"/>
      <c r="C25" s="844"/>
      <c r="D25" s="844"/>
      <c r="E25" s="843" t="s">
        <v>1523</v>
      </c>
      <c r="F25" s="844"/>
      <c r="G25" s="1300" t="s">
        <v>197</v>
      </c>
      <c r="H25" s="836" t="s">
        <v>517</v>
      </c>
      <c r="I25" s="809" t="s">
        <v>734</v>
      </c>
      <c r="J25" s="809" t="s">
        <v>735</v>
      </c>
      <c r="K25" s="809" t="s">
        <v>736</v>
      </c>
      <c r="L25" s="809"/>
      <c r="M25" s="809" t="s">
        <v>737</v>
      </c>
    </row>
    <row r="26" spans="1:14" s="748" customFormat="1" x14ac:dyDescent="0.25">
      <c r="A26" s="844"/>
      <c r="B26" s="844"/>
      <c r="C26" s="844"/>
      <c r="D26" s="844"/>
      <c r="E26" s="843" t="s">
        <v>1523</v>
      </c>
      <c r="F26" s="844"/>
      <c r="G26" s="1300"/>
      <c r="H26" s="812" t="s">
        <v>144</v>
      </c>
      <c r="I26" s="806" t="b">
        <v>0</v>
      </c>
      <c r="J26" s="806" t="b">
        <v>0</v>
      </c>
      <c r="K26" s="806" t="b">
        <v>0</v>
      </c>
      <c r="L26" s="806" t="b">
        <v>0</v>
      </c>
      <c r="M26" s="806" t="b">
        <v>0</v>
      </c>
      <c r="N26" s="841"/>
    </row>
    <row r="27" spans="1:14" s="748" customFormat="1" x14ac:dyDescent="0.25">
      <c r="A27" s="844"/>
      <c r="B27" s="844"/>
      <c r="C27" s="844"/>
      <c r="D27" s="844"/>
      <c r="E27" s="843" t="s">
        <v>1523</v>
      </c>
      <c r="F27" s="844"/>
      <c r="G27" s="1300"/>
      <c r="H27" s="812" t="s">
        <v>145</v>
      </c>
      <c r="I27" s="806" t="b">
        <v>0</v>
      </c>
      <c r="J27" s="806" t="b">
        <v>0</v>
      </c>
      <c r="K27" s="806" t="b">
        <v>0</v>
      </c>
      <c r="L27" s="806" t="b">
        <v>0</v>
      </c>
      <c r="M27" s="806" t="b">
        <v>0</v>
      </c>
      <c r="N27" s="841"/>
    </row>
    <row r="28" spans="1:14" ht="38.25" x14ac:dyDescent="0.25">
      <c r="A28" s="844"/>
      <c r="B28" s="844"/>
      <c r="C28" s="844"/>
      <c r="D28" s="844"/>
      <c r="E28" s="843" t="s">
        <v>1523</v>
      </c>
      <c r="F28" s="844"/>
      <c r="G28" s="1300"/>
      <c r="H28" s="836" t="s">
        <v>518</v>
      </c>
      <c r="I28" s="808" t="s">
        <v>738</v>
      </c>
      <c r="J28" s="808" t="s">
        <v>739</v>
      </c>
      <c r="K28" s="808" t="s">
        <v>740</v>
      </c>
      <c r="L28" s="808" t="s">
        <v>741</v>
      </c>
      <c r="M28" s="808" t="s">
        <v>1035</v>
      </c>
    </row>
    <row r="29" spans="1:14" s="748" customFormat="1" x14ac:dyDescent="0.25">
      <c r="A29" s="844"/>
      <c r="B29" s="844"/>
      <c r="C29" s="844"/>
      <c r="D29" s="844"/>
      <c r="E29" s="843" t="s">
        <v>1523</v>
      </c>
      <c r="F29" s="844"/>
      <c r="G29" s="1300"/>
      <c r="H29" s="812" t="s">
        <v>144</v>
      </c>
      <c r="I29" s="806" t="b">
        <v>0</v>
      </c>
      <c r="J29" s="806" t="b">
        <v>0</v>
      </c>
      <c r="K29" s="806" t="b">
        <v>0</v>
      </c>
      <c r="L29" s="806" t="b">
        <v>0</v>
      </c>
      <c r="M29" s="806" t="b">
        <v>0</v>
      </c>
      <c r="N29" s="841"/>
    </row>
    <row r="30" spans="1:14" s="748" customFormat="1" x14ac:dyDescent="0.25">
      <c r="A30" s="844"/>
      <c r="B30" s="844"/>
      <c r="C30" s="844"/>
      <c r="D30" s="844"/>
      <c r="E30" s="843" t="s">
        <v>1523</v>
      </c>
      <c r="F30" s="844"/>
      <c r="G30" s="1300"/>
      <c r="H30" s="812" t="s">
        <v>145</v>
      </c>
      <c r="I30" s="806" t="b">
        <v>0</v>
      </c>
      <c r="J30" s="806" t="b">
        <v>0</v>
      </c>
      <c r="K30" s="806" t="b">
        <v>0</v>
      </c>
      <c r="L30" s="806" t="b">
        <v>0</v>
      </c>
      <c r="M30" s="806" t="b">
        <v>0</v>
      </c>
      <c r="N30" s="841"/>
    </row>
    <row r="31" spans="1:14" ht="25.5" x14ac:dyDescent="0.25">
      <c r="A31" s="844"/>
      <c r="B31" s="844"/>
      <c r="C31" s="844"/>
      <c r="D31" s="844"/>
      <c r="E31" s="843" t="s">
        <v>1523</v>
      </c>
      <c r="F31" s="844"/>
      <c r="G31" s="1300"/>
      <c r="H31" s="836" t="s">
        <v>507</v>
      </c>
      <c r="I31" s="808" t="s">
        <v>742</v>
      </c>
      <c r="J31" s="808"/>
      <c r="K31" s="808" t="s">
        <v>743</v>
      </c>
      <c r="L31" s="808"/>
      <c r="M31" s="808" t="s">
        <v>744</v>
      </c>
    </row>
    <row r="32" spans="1:14" s="748" customFormat="1" x14ac:dyDescent="0.25">
      <c r="A32" s="844"/>
      <c r="B32" s="844"/>
      <c r="C32" s="844"/>
      <c r="D32" s="844"/>
      <c r="E32" s="843" t="s">
        <v>1523</v>
      </c>
      <c r="F32" s="844"/>
      <c r="G32" s="1300"/>
      <c r="H32" s="812" t="s">
        <v>144</v>
      </c>
      <c r="I32" s="806" t="b">
        <v>0</v>
      </c>
      <c r="J32" s="806" t="b">
        <v>0</v>
      </c>
      <c r="K32" s="806" t="b">
        <v>0</v>
      </c>
      <c r="L32" s="806" t="b">
        <v>0</v>
      </c>
      <c r="M32" s="806" t="b">
        <v>0</v>
      </c>
      <c r="N32" s="841"/>
    </row>
    <row r="33" spans="1:14" s="748" customFormat="1" x14ac:dyDescent="0.25">
      <c r="A33" s="844"/>
      <c r="B33" s="844"/>
      <c r="C33" s="844"/>
      <c r="D33" s="844"/>
      <c r="E33" s="843" t="s">
        <v>1523</v>
      </c>
      <c r="F33" s="844"/>
      <c r="G33" s="1300"/>
      <c r="H33" s="812" t="s">
        <v>145</v>
      </c>
      <c r="I33" s="806" t="b">
        <v>0</v>
      </c>
      <c r="J33" s="806" t="b">
        <v>0</v>
      </c>
      <c r="K33" s="806" t="b">
        <v>0</v>
      </c>
      <c r="L33" s="806" t="b">
        <v>0</v>
      </c>
      <c r="M33" s="806" t="b">
        <v>0</v>
      </c>
      <c r="N33" s="841"/>
    </row>
    <row r="34" spans="1:14" ht="31.5" x14ac:dyDescent="0.25">
      <c r="A34" s="844"/>
      <c r="B34" s="844"/>
      <c r="C34" s="844"/>
      <c r="D34" s="844"/>
      <c r="E34" s="843" t="s">
        <v>1523</v>
      </c>
      <c r="F34" s="844"/>
      <c r="G34" s="1300"/>
      <c r="H34" s="836" t="s">
        <v>1514</v>
      </c>
      <c r="I34" s="808" t="s">
        <v>745</v>
      </c>
      <c r="J34" s="808" t="s">
        <v>746</v>
      </c>
      <c r="K34" s="808" t="s">
        <v>747</v>
      </c>
      <c r="L34" s="808" t="s">
        <v>748</v>
      </c>
      <c r="M34" s="808" t="s">
        <v>749</v>
      </c>
    </row>
    <row r="35" spans="1:14" s="748" customFormat="1" x14ac:dyDescent="0.25">
      <c r="A35" s="844"/>
      <c r="B35" s="844"/>
      <c r="C35" s="844"/>
      <c r="D35" s="844"/>
      <c r="E35" s="843" t="s">
        <v>1523</v>
      </c>
      <c r="F35" s="844"/>
      <c r="G35" s="1300"/>
      <c r="H35" s="812" t="s">
        <v>144</v>
      </c>
      <c r="I35" s="806" t="b">
        <v>0</v>
      </c>
      <c r="J35" s="806" t="b">
        <v>0</v>
      </c>
      <c r="K35" s="806" t="b">
        <v>0</v>
      </c>
      <c r="L35" s="806" t="b">
        <v>0</v>
      </c>
      <c r="M35" s="806" t="b">
        <v>0</v>
      </c>
      <c r="N35" s="841"/>
    </row>
    <row r="36" spans="1:14" s="748" customFormat="1" x14ac:dyDescent="0.25">
      <c r="A36" s="844"/>
      <c r="B36" s="844"/>
      <c r="C36" s="844"/>
      <c r="D36" s="844"/>
      <c r="E36" s="843" t="s">
        <v>1523</v>
      </c>
      <c r="F36" s="844"/>
      <c r="G36" s="1300"/>
      <c r="H36" s="812" t="s">
        <v>145</v>
      </c>
      <c r="I36" s="806" t="b">
        <v>0</v>
      </c>
      <c r="J36" s="806" t="b">
        <v>0</v>
      </c>
      <c r="K36" s="806" t="b">
        <v>0</v>
      </c>
      <c r="L36" s="806" t="b">
        <v>0</v>
      </c>
      <c r="M36" s="806" t="b">
        <v>0</v>
      </c>
      <c r="N36" s="841"/>
    </row>
    <row r="37" spans="1:14" ht="38.25" x14ac:dyDescent="0.25">
      <c r="A37" s="844"/>
      <c r="B37" s="844"/>
      <c r="C37" s="844"/>
      <c r="D37" s="844"/>
      <c r="E37" s="843" t="s">
        <v>1523</v>
      </c>
      <c r="F37" s="844"/>
      <c r="G37" s="1300" t="s">
        <v>508</v>
      </c>
      <c r="H37" s="836" t="s">
        <v>193</v>
      </c>
      <c r="I37" s="808" t="s">
        <v>750</v>
      </c>
      <c r="J37" s="808" t="s">
        <v>751</v>
      </c>
      <c r="K37" s="808"/>
      <c r="L37" s="808" t="s">
        <v>752</v>
      </c>
      <c r="M37" s="808" t="s">
        <v>753</v>
      </c>
    </row>
    <row r="38" spans="1:14" s="748" customFormat="1" x14ac:dyDescent="0.25">
      <c r="A38" s="844"/>
      <c r="B38" s="844"/>
      <c r="C38" s="844"/>
      <c r="D38" s="844"/>
      <c r="E38" s="843" t="s">
        <v>1523</v>
      </c>
      <c r="F38" s="844"/>
      <c r="G38" s="1300"/>
      <c r="H38" s="812" t="s">
        <v>144</v>
      </c>
      <c r="I38" s="806" t="b">
        <v>0</v>
      </c>
      <c r="J38" s="806" t="b">
        <v>0</v>
      </c>
      <c r="K38" s="806" t="b">
        <v>0</v>
      </c>
      <c r="L38" s="806" t="b">
        <v>0</v>
      </c>
      <c r="M38" s="806" t="b">
        <v>0</v>
      </c>
      <c r="N38" s="841"/>
    </row>
    <row r="39" spans="1:14" s="748" customFormat="1" x14ac:dyDescent="0.25">
      <c r="A39" s="844"/>
      <c r="B39" s="844"/>
      <c r="C39" s="844"/>
      <c r="D39" s="844"/>
      <c r="E39" s="843" t="s">
        <v>1523</v>
      </c>
      <c r="F39" s="844"/>
      <c r="G39" s="1300"/>
      <c r="H39" s="812" t="s">
        <v>145</v>
      </c>
      <c r="I39" s="806" t="b">
        <v>0</v>
      </c>
      <c r="J39" s="806" t="b">
        <v>0</v>
      </c>
      <c r="K39" s="806" t="b">
        <v>0</v>
      </c>
      <c r="L39" s="806" t="b">
        <v>0</v>
      </c>
      <c r="M39" s="806" t="b">
        <v>0</v>
      </c>
      <c r="N39" s="841"/>
    </row>
    <row r="40" spans="1:14" ht="31.5" x14ac:dyDescent="0.25">
      <c r="A40" s="844"/>
      <c r="B40" s="844"/>
      <c r="C40" s="844"/>
      <c r="D40" s="844"/>
      <c r="E40" s="843" t="s">
        <v>1523</v>
      </c>
      <c r="F40" s="844"/>
      <c r="G40" s="1300"/>
      <c r="H40" s="836" t="s">
        <v>194</v>
      </c>
      <c r="I40" s="808" t="s">
        <v>191</v>
      </c>
      <c r="J40" s="808" t="s">
        <v>754</v>
      </c>
      <c r="K40" s="808" t="s">
        <v>755</v>
      </c>
      <c r="L40" s="808"/>
      <c r="M40" s="808" t="s">
        <v>756</v>
      </c>
    </row>
    <row r="41" spans="1:14" s="748" customFormat="1" x14ac:dyDescent="0.25">
      <c r="A41" s="844"/>
      <c r="B41" s="844"/>
      <c r="C41" s="844"/>
      <c r="D41" s="844"/>
      <c r="E41" s="843" t="s">
        <v>1523</v>
      </c>
      <c r="F41" s="844"/>
      <c r="G41" s="1300"/>
      <c r="H41" s="812" t="s">
        <v>144</v>
      </c>
      <c r="I41" s="806" t="b">
        <v>0</v>
      </c>
      <c r="J41" s="806" t="b">
        <v>0</v>
      </c>
      <c r="K41" s="806" t="b">
        <v>0</v>
      </c>
      <c r="L41" s="806" t="b">
        <v>0</v>
      </c>
      <c r="M41" s="806" t="b">
        <v>0</v>
      </c>
      <c r="N41" s="841"/>
    </row>
    <row r="42" spans="1:14" s="748" customFormat="1" x14ac:dyDescent="0.25">
      <c r="A42" s="844"/>
      <c r="B42" s="844"/>
      <c r="C42" s="844"/>
      <c r="D42" s="844"/>
      <c r="E42" s="843" t="s">
        <v>1523</v>
      </c>
      <c r="F42" s="844"/>
      <c r="G42" s="1300"/>
      <c r="H42" s="812" t="s">
        <v>145</v>
      </c>
      <c r="I42" s="806" t="b">
        <v>0</v>
      </c>
      <c r="J42" s="806" t="b">
        <v>0</v>
      </c>
      <c r="K42" s="806" t="b">
        <v>0</v>
      </c>
      <c r="L42" s="806" t="b">
        <v>0</v>
      </c>
      <c r="M42" s="806" t="b">
        <v>0</v>
      </c>
      <c r="N42" s="841"/>
    </row>
    <row r="43" spans="1:14" ht="63" x14ac:dyDescent="0.25">
      <c r="A43" s="844"/>
      <c r="B43" s="844"/>
      <c r="C43" s="843" t="s">
        <v>1519</v>
      </c>
      <c r="D43" s="844"/>
      <c r="E43" s="843" t="s">
        <v>1523</v>
      </c>
      <c r="F43" s="844"/>
      <c r="G43" s="1300"/>
      <c r="H43" s="836" t="s">
        <v>1328</v>
      </c>
      <c r="I43" s="808" t="s">
        <v>757</v>
      </c>
      <c r="J43" s="808"/>
      <c r="K43" s="808" t="s">
        <v>758</v>
      </c>
      <c r="L43" s="808" t="s">
        <v>1162</v>
      </c>
      <c r="M43" s="808" t="s">
        <v>759</v>
      </c>
      <c r="N43" s="840"/>
    </row>
    <row r="44" spans="1:14" s="748" customFormat="1" x14ac:dyDescent="0.25">
      <c r="A44" s="844"/>
      <c r="B44" s="844"/>
      <c r="C44" s="843" t="s">
        <v>1519</v>
      </c>
      <c r="D44" s="844"/>
      <c r="E44" s="843" t="s">
        <v>1523</v>
      </c>
      <c r="F44" s="844"/>
      <c r="G44" s="1300"/>
      <c r="H44" s="812" t="s">
        <v>144</v>
      </c>
      <c r="I44" s="806" t="b">
        <v>0</v>
      </c>
      <c r="J44" s="806" t="b">
        <v>0</v>
      </c>
      <c r="K44" s="806" t="b">
        <v>0</v>
      </c>
      <c r="L44" s="806" t="b">
        <v>0</v>
      </c>
      <c r="M44" s="806" t="b">
        <v>0</v>
      </c>
      <c r="N44" s="841"/>
    </row>
    <row r="45" spans="1:14" s="748" customFormat="1" x14ac:dyDescent="0.25">
      <c r="A45" s="844"/>
      <c r="B45" s="844"/>
      <c r="C45" s="843" t="s">
        <v>1519</v>
      </c>
      <c r="D45" s="844"/>
      <c r="E45" s="843" t="s">
        <v>1523</v>
      </c>
      <c r="F45" s="844"/>
      <c r="G45" s="1300"/>
      <c r="H45" s="812" t="s">
        <v>145</v>
      </c>
      <c r="I45" s="806" t="b">
        <v>0</v>
      </c>
      <c r="J45" s="806" t="b">
        <v>0</v>
      </c>
      <c r="K45" s="806" t="b">
        <v>0</v>
      </c>
      <c r="L45" s="806" t="b">
        <v>0</v>
      </c>
      <c r="M45" s="806" t="b">
        <v>0</v>
      </c>
      <c r="N45" s="841"/>
    </row>
    <row r="46" spans="1:14" ht="47.25" x14ac:dyDescent="0.25">
      <c r="A46" s="844"/>
      <c r="B46" s="844"/>
      <c r="C46" s="843" t="s">
        <v>1519</v>
      </c>
      <c r="D46" s="844"/>
      <c r="E46" s="843" t="s">
        <v>1523</v>
      </c>
      <c r="F46" s="844"/>
      <c r="G46" s="1300"/>
      <c r="H46" s="836" t="s">
        <v>519</v>
      </c>
      <c r="I46" s="808" t="s">
        <v>760</v>
      </c>
      <c r="J46" s="808" t="s">
        <v>761</v>
      </c>
      <c r="K46" s="808"/>
      <c r="L46" s="808" t="s">
        <v>762</v>
      </c>
      <c r="M46" s="808" t="s">
        <v>763</v>
      </c>
    </row>
    <row r="47" spans="1:14" s="748" customFormat="1" x14ac:dyDescent="0.25">
      <c r="A47" s="844"/>
      <c r="B47" s="844"/>
      <c r="C47" s="843" t="s">
        <v>1519</v>
      </c>
      <c r="D47" s="844"/>
      <c r="E47" s="843" t="s">
        <v>1523</v>
      </c>
      <c r="F47" s="844"/>
      <c r="G47" s="1300"/>
      <c r="H47" s="812" t="s">
        <v>144</v>
      </c>
      <c r="I47" s="806" t="b">
        <v>0</v>
      </c>
      <c r="J47" s="806" t="b">
        <v>0</v>
      </c>
      <c r="K47" s="806" t="b">
        <v>0</v>
      </c>
      <c r="L47" s="806" t="b">
        <v>0</v>
      </c>
      <c r="M47" s="806" t="b">
        <v>0</v>
      </c>
      <c r="N47" s="841"/>
    </row>
    <row r="48" spans="1:14" s="748" customFormat="1" x14ac:dyDescent="0.25">
      <c r="A48" s="844"/>
      <c r="B48" s="844"/>
      <c r="C48" s="843" t="s">
        <v>1519</v>
      </c>
      <c r="D48" s="844"/>
      <c r="E48" s="843" t="s">
        <v>1523</v>
      </c>
      <c r="F48" s="844"/>
      <c r="G48" s="1300"/>
      <c r="H48" s="812" t="s">
        <v>145</v>
      </c>
      <c r="I48" s="806" t="b">
        <v>0</v>
      </c>
      <c r="J48" s="806" t="b">
        <v>0</v>
      </c>
      <c r="K48" s="806" t="b">
        <v>0</v>
      </c>
      <c r="L48" s="806" t="b">
        <v>0</v>
      </c>
      <c r="M48" s="806" t="b">
        <v>0</v>
      </c>
      <c r="N48" s="841"/>
    </row>
    <row r="52" spans="7:14" x14ac:dyDescent="0.25">
      <c r="I52" s="744"/>
      <c r="J52" s="744"/>
      <c r="K52" s="744"/>
      <c r="L52" s="744"/>
      <c r="M52" s="744"/>
    </row>
    <row r="53" spans="7:14" x14ac:dyDescent="0.25">
      <c r="I53" s="745"/>
      <c r="J53" s="745"/>
      <c r="K53" s="745"/>
      <c r="L53" s="745"/>
      <c r="M53" s="745"/>
    </row>
    <row r="54" spans="7:14" x14ac:dyDescent="0.25">
      <c r="I54" s="745"/>
      <c r="J54" s="745"/>
      <c r="K54" s="745"/>
      <c r="L54" s="745"/>
      <c r="M54" s="745"/>
    </row>
    <row r="55" spans="7:14" x14ac:dyDescent="0.25">
      <c r="I55" s="746"/>
      <c r="J55" s="746"/>
      <c r="K55" s="746"/>
      <c r="L55" s="746"/>
      <c r="M55" s="746"/>
    </row>
    <row r="56" spans="7:14" x14ac:dyDescent="0.25">
      <c r="I56" s="746"/>
      <c r="J56" s="746"/>
      <c r="K56" s="746"/>
      <c r="L56" s="746"/>
      <c r="M56" s="746"/>
    </row>
    <row r="57" spans="7:14" x14ac:dyDescent="0.25">
      <c r="I57" s="746"/>
      <c r="J57" s="746"/>
      <c r="K57" s="746"/>
      <c r="L57" s="746"/>
      <c r="M57" s="746"/>
    </row>
    <row r="58" spans="7:14" x14ac:dyDescent="0.25">
      <c r="G58" s="747"/>
      <c r="H58" s="744"/>
      <c r="I58" s="746"/>
      <c r="J58" s="746"/>
      <c r="K58" s="746"/>
      <c r="L58" s="746"/>
      <c r="M58" s="746"/>
      <c r="N58" s="840"/>
    </row>
    <row r="59" spans="7:14" x14ac:dyDescent="0.25">
      <c r="G59" s="747"/>
      <c r="H59" s="744"/>
      <c r="I59" s="746"/>
      <c r="J59" s="746"/>
      <c r="K59" s="746"/>
      <c r="L59" s="746"/>
      <c r="M59" s="746"/>
      <c r="N59" s="842"/>
    </row>
    <row r="60" spans="7:14" x14ac:dyDescent="0.25">
      <c r="G60" s="1308"/>
      <c r="H60" s="744"/>
      <c r="I60" s="746"/>
      <c r="J60" s="746"/>
      <c r="K60" s="746"/>
      <c r="L60" s="746"/>
      <c r="M60" s="746"/>
      <c r="N60" s="842"/>
    </row>
    <row r="61" spans="7:14" x14ac:dyDescent="0.25">
      <c r="G61" s="1308"/>
      <c r="H61" s="738"/>
      <c r="I61" s="746"/>
      <c r="J61" s="746"/>
      <c r="K61" s="746"/>
      <c r="L61" s="746"/>
      <c r="M61" s="746"/>
    </row>
    <row r="62" spans="7:14" x14ac:dyDescent="0.25">
      <c r="G62" s="1308"/>
      <c r="H62" s="738"/>
      <c r="I62" s="746"/>
      <c r="J62" s="746"/>
      <c r="K62" s="746"/>
      <c r="L62" s="746"/>
      <c r="M62" s="746"/>
    </row>
    <row r="63" spans="7:14" x14ac:dyDescent="0.25">
      <c r="G63" s="1308"/>
      <c r="H63" s="738"/>
      <c r="I63" s="746"/>
      <c r="J63" s="746"/>
      <c r="K63" s="746"/>
      <c r="L63" s="746"/>
      <c r="M63" s="746"/>
    </row>
    <row r="64" spans="7:14" x14ac:dyDescent="0.25">
      <c r="G64" s="1308"/>
      <c r="H64" s="738"/>
      <c r="I64" s="746"/>
      <c r="J64" s="746"/>
      <c r="K64" s="746"/>
      <c r="L64" s="746"/>
      <c r="M64" s="746"/>
    </row>
    <row r="65" spans="7:13" x14ac:dyDescent="0.25">
      <c r="G65" s="1308"/>
      <c r="H65" s="738"/>
      <c r="I65" s="746"/>
      <c r="J65" s="746"/>
      <c r="K65" s="746"/>
      <c r="L65" s="746"/>
      <c r="M65" s="746"/>
    </row>
    <row r="66" spans="7:13" x14ac:dyDescent="0.25">
      <c r="G66" s="1308"/>
      <c r="H66" s="738"/>
      <c r="I66" s="746"/>
      <c r="J66" s="746"/>
      <c r="K66" s="746"/>
      <c r="L66" s="746"/>
      <c r="M66" s="746"/>
    </row>
    <row r="67" spans="7:13" x14ac:dyDescent="0.25">
      <c r="G67" s="1308"/>
      <c r="H67" s="738"/>
      <c r="I67" s="746"/>
      <c r="J67" s="746"/>
      <c r="K67" s="746"/>
      <c r="L67" s="746"/>
      <c r="M67" s="746"/>
    </row>
    <row r="68" spans="7:13" x14ac:dyDescent="0.25">
      <c r="G68" s="1308"/>
      <c r="H68" s="738"/>
      <c r="I68" s="746"/>
      <c r="J68" s="746"/>
      <c r="K68" s="746"/>
      <c r="L68" s="746"/>
      <c r="M68" s="746"/>
    </row>
    <row r="69" spans="7:13" x14ac:dyDescent="0.25">
      <c r="G69" s="1308"/>
      <c r="H69" s="738"/>
      <c r="I69" s="746"/>
      <c r="J69" s="746"/>
      <c r="K69" s="746"/>
      <c r="L69" s="746"/>
      <c r="M69" s="746"/>
    </row>
    <row r="70" spans="7:13" x14ac:dyDescent="0.25">
      <c r="G70" s="1308"/>
      <c r="H70" s="738"/>
      <c r="I70" s="746"/>
      <c r="J70" s="746"/>
      <c r="K70" s="746"/>
      <c r="L70" s="746"/>
      <c r="M70" s="746"/>
    </row>
    <row r="71" spans="7:13" x14ac:dyDescent="0.25">
      <c r="G71" s="1308"/>
      <c r="H71" s="738"/>
      <c r="I71" s="746"/>
      <c r="J71" s="746"/>
      <c r="K71" s="746"/>
      <c r="L71" s="746"/>
      <c r="M71" s="746"/>
    </row>
    <row r="72" spans="7:13" x14ac:dyDescent="0.25">
      <c r="G72" s="1308"/>
      <c r="H72" s="738"/>
      <c r="I72" s="746"/>
      <c r="J72" s="746"/>
      <c r="K72" s="746"/>
      <c r="L72" s="746"/>
      <c r="M72" s="746"/>
    </row>
    <row r="73" spans="7:13" x14ac:dyDescent="0.25">
      <c r="G73" s="1308"/>
      <c r="H73" s="738"/>
      <c r="I73" s="746"/>
      <c r="J73" s="746"/>
      <c r="K73" s="746"/>
      <c r="L73" s="746"/>
      <c r="M73" s="746"/>
    </row>
    <row r="74" spans="7:13" x14ac:dyDescent="0.25">
      <c r="G74" s="1308"/>
      <c r="H74" s="738"/>
      <c r="I74" s="746"/>
      <c r="J74" s="746"/>
      <c r="K74" s="746"/>
      <c r="L74" s="746"/>
      <c r="M74" s="746"/>
    </row>
    <row r="75" spans="7:13" x14ac:dyDescent="0.25">
      <c r="G75" s="1308"/>
      <c r="H75" s="738"/>
      <c r="I75" s="746"/>
      <c r="J75" s="746"/>
      <c r="K75" s="746"/>
      <c r="L75" s="746"/>
      <c r="M75" s="746"/>
    </row>
    <row r="76" spans="7:13" x14ac:dyDescent="0.25">
      <c r="G76" s="1308"/>
      <c r="H76" s="738"/>
      <c r="I76" s="746"/>
      <c r="J76" s="746"/>
      <c r="K76" s="746"/>
      <c r="L76" s="746"/>
      <c r="M76" s="746"/>
    </row>
    <row r="77" spans="7:13" x14ac:dyDescent="0.25">
      <c r="G77" s="1308"/>
      <c r="H77" s="738"/>
    </row>
    <row r="78" spans="7:13" x14ac:dyDescent="0.25">
      <c r="G78" s="1308"/>
      <c r="H78" s="738"/>
    </row>
    <row r="79" spans="7:13" x14ac:dyDescent="0.25">
      <c r="G79" s="1308"/>
      <c r="H79" s="738"/>
    </row>
    <row r="80" spans="7:13" x14ac:dyDescent="0.25">
      <c r="G80" s="1308"/>
      <c r="H80" s="738"/>
    </row>
    <row r="81" spans="7:8" x14ac:dyDescent="0.25">
      <c r="G81" s="1308"/>
      <c r="H81" s="738"/>
    </row>
    <row r="82" spans="7:8" x14ac:dyDescent="0.25">
      <c r="G82" s="1308"/>
      <c r="H82" s="738"/>
    </row>
  </sheetData>
  <sheetProtection sheet="1" objects="1" scenarios="1"/>
  <autoFilter ref="A3:M48" xr:uid="{00000000-0001-0000-0400-000000000000}"/>
  <mergeCells count="11">
    <mergeCell ref="G60:G63"/>
    <mergeCell ref="G64:G65"/>
    <mergeCell ref="G66:G68"/>
    <mergeCell ref="G69:G70"/>
    <mergeCell ref="G71:G82"/>
    <mergeCell ref="G37:G48"/>
    <mergeCell ref="A1:F2"/>
    <mergeCell ref="I2:M2"/>
    <mergeCell ref="G4:G24"/>
    <mergeCell ref="G25:G36"/>
    <mergeCell ref="J1:L1"/>
  </mergeCells>
  <conditionalFormatting sqref="I4:M4 I7:M7">
    <cfRule type="expression" dxfId="1210" priority="57">
      <formula>+COUNTIF(I7:I10,"TRUE")&gt;1</formula>
    </cfRule>
    <cfRule type="expression" dxfId="1209" priority="58">
      <formula>I10=TRUE</formula>
    </cfRule>
    <cfRule type="expression" dxfId="1208" priority="59">
      <formula>I7=TRUE</formula>
    </cfRule>
  </conditionalFormatting>
  <conditionalFormatting sqref="I5:M5 I8:M8 I11:M11 I14:M14 I17:M17 I20:M20 I23:M23 I26:M26 I29:M29 I32:M32 I35:M35 I38:M38 I41:M41 I44:M44 I47:M47">
    <cfRule type="expression" dxfId="1207" priority="75">
      <formula>+COUNTIF(#REF!,TRUE)&gt;1</formula>
    </cfRule>
    <cfRule type="expression" dxfId="1206" priority="76">
      <formula>I5=TRUE</formula>
    </cfRule>
    <cfRule type="expression" dxfId="1205" priority="77">
      <formula>I5=FALSE</formula>
    </cfRule>
  </conditionalFormatting>
  <conditionalFormatting sqref="I6:M6 I9:M9 I12:M12 I15:M15 I18:M18 I21:M21 I27:M27 I30:M30 I33:M33 I36:M36 I39:M39 I42:M42 I45:M45 I48:M48 I24:M24">
    <cfRule type="expression" dxfId="1204" priority="123">
      <formula>+COUNTIF($I$7:$L$7,"TRUE")&gt;1</formula>
    </cfRule>
  </conditionalFormatting>
  <conditionalFormatting sqref="I6:M6">
    <cfRule type="expression" dxfId="1203" priority="55">
      <formula>I6=FALSE</formula>
    </cfRule>
    <cfRule type="expression" dxfId="1202" priority="56">
      <formula>I6=TRUE</formula>
    </cfRule>
  </conditionalFormatting>
  <conditionalFormatting sqref="I9:M9">
    <cfRule type="expression" dxfId="1201" priority="53">
      <formula>I9=FALSE</formula>
    </cfRule>
    <cfRule type="expression" dxfId="1200" priority="54">
      <formula>I9=TRUE</formula>
    </cfRule>
  </conditionalFormatting>
  <conditionalFormatting sqref="I10:M10">
    <cfRule type="expression" dxfId="1199" priority="80">
      <formula>I13=TRUE</formula>
    </cfRule>
    <cfRule type="expression" dxfId="1198" priority="79">
      <formula>I16=TRUE</formula>
    </cfRule>
    <cfRule type="expression" dxfId="1197" priority="78">
      <formula>+COUNTIF(I13:I16,"TRUE")&gt;1</formula>
    </cfRule>
  </conditionalFormatting>
  <conditionalFormatting sqref="I12:M12">
    <cfRule type="expression" dxfId="1196" priority="52">
      <formula>I12=TRUE</formula>
    </cfRule>
    <cfRule type="expression" dxfId="1195" priority="51">
      <formula>I12=FALSE</formula>
    </cfRule>
  </conditionalFormatting>
  <conditionalFormatting sqref="I13:M13">
    <cfRule type="expression" dxfId="1194" priority="81">
      <formula>+COUNTIF(I16:I19,"TRUE")&gt;1</formula>
    </cfRule>
    <cfRule type="expression" dxfId="1193" priority="82">
      <formula>I19=TRUE</formula>
    </cfRule>
    <cfRule type="expression" dxfId="1192" priority="83">
      <formula>I16=TRUE</formula>
    </cfRule>
  </conditionalFormatting>
  <conditionalFormatting sqref="I15:M15">
    <cfRule type="expression" dxfId="1191" priority="49">
      <formula>I15=FALSE</formula>
    </cfRule>
    <cfRule type="expression" dxfId="1190" priority="50">
      <formula>I15=TRUE</formula>
    </cfRule>
  </conditionalFormatting>
  <conditionalFormatting sqref="I16:M16">
    <cfRule type="expression" dxfId="1189" priority="86">
      <formula>I19=TRUE</formula>
    </cfRule>
    <cfRule type="expression" dxfId="1188" priority="85">
      <formula>I22=TRUE</formula>
    </cfRule>
    <cfRule type="expression" dxfId="1187" priority="84">
      <formula>+COUNTIF(I19:I22,"TRUE")&gt;1</formula>
    </cfRule>
  </conditionalFormatting>
  <conditionalFormatting sqref="I18:M18">
    <cfRule type="expression" dxfId="1186" priority="48">
      <formula>I18=TRUE</formula>
    </cfRule>
    <cfRule type="expression" dxfId="1185" priority="47">
      <formula>I18=FALSE</formula>
    </cfRule>
  </conditionalFormatting>
  <conditionalFormatting sqref="I19:M19">
    <cfRule type="expression" dxfId="1184" priority="71">
      <formula>I22=TRUE</formula>
    </cfRule>
    <cfRule type="expression" dxfId="1183" priority="70">
      <formula>#REF!=TRUE</formula>
    </cfRule>
    <cfRule type="expression" dxfId="1182" priority="69">
      <formula>+COUNTIF(I22:I22,"TRUE")&gt;1</formula>
    </cfRule>
  </conditionalFormatting>
  <conditionalFormatting sqref="I21:M21">
    <cfRule type="expression" dxfId="1181" priority="45">
      <formula>I21=FALSE</formula>
    </cfRule>
    <cfRule type="expression" dxfId="1180" priority="46">
      <formula>I21=TRUE</formula>
    </cfRule>
  </conditionalFormatting>
  <conditionalFormatting sqref="I22:M22">
    <cfRule type="expression" dxfId="1179" priority="74">
      <formula>#REF!=TRUE</formula>
    </cfRule>
    <cfRule type="expression" dxfId="1178" priority="73">
      <formula>#REF!=TRUE</formula>
    </cfRule>
    <cfRule type="expression" dxfId="1177" priority="72">
      <formula>+COUNTIF(#REF!,"TRUE")&gt;1</formula>
    </cfRule>
  </conditionalFormatting>
  <conditionalFormatting sqref="I24:M24">
    <cfRule type="expression" dxfId="1176" priority="13">
      <formula>I24=FALSE</formula>
    </cfRule>
    <cfRule type="expression" dxfId="1175" priority="14">
      <formula>I24=TRUE</formula>
    </cfRule>
  </conditionalFormatting>
  <conditionalFormatting sqref="I25:M25">
    <cfRule type="expression" dxfId="1174" priority="96">
      <formula>+COUNTIF(I28:I31,"TRUE")&gt;1</formula>
    </cfRule>
    <cfRule type="expression" dxfId="1173" priority="97">
      <formula>I31=TRUE</formula>
    </cfRule>
    <cfRule type="expression" dxfId="1172" priority="98">
      <formula>I28=TRUE</formula>
    </cfRule>
  </conditionalFormatting>
  <conditionalFormatting sqref="I27:M27">
    <cfRule type="expression" dxfId="1171" priority="38">
      <formula>I27=TRUE</formula>
    </cfRule>
    <cfRule type="expression" dxfId="1170" priority="37">
      <formula>I27=FALSE</formula>
    </cfRule>
  </conditionalFormatting>
  <conditionalFormatting sqref="I28:M28">
    <cfRule type="expression" dxfId="1169" priority="101">
      <formula>I31=TRUE</formula>
    </cfRule>
    <cfRule type="expression" dxfId="1168" priority="100">
      <formula>I34=TRUE</formula>
    </cfRule>
    <cfRule type="expression" dxfId="1167" priority="99">
      <formula>+COUNTIF(I31:I34,"TRUE")&gt;1</formula>
    </cfRule>
  </conditionalFormatting>
  <conditionalFormatting sqref="I30:M30">
    <cfRule type="expression" dxfId="1166" priority="36">
      <formula>I30=TRUE</formula>
    </cfRule>
    <cfRule type="expression" dxfId="1165" priority="35">
      <formula>I30=FALSE</formula>
    </cfRule>
  </conditionalFormatting>
  <conditionalFormatting sqref="I31:M31">
    <cfRule type="expression" dxfId="1164" priority="104">
      <formula>I34=TRUE</formula>
    </cfRule>
    <cfRule type="expression" dxfId="1163" priority="103">
      <formula>I37=TRUE</formula>
    </cfRule>
    <cfRule type="expression" dxfId="1162" priority="102">
      <formula>+COUNTIF(I34:I37,"TRUE")&gt;1</formula>
    </cfRule>
  </conditionalFormatting>
  <conditionalFormatting sqref="I33:M33">
    <cfRule type="expression" dxfId="1161" priority="34">
      <formula>I33=TRUE</formula>
    </cfRule>
    <cfRule type="expression" dxfId="1160" priority="33">
      <formula>I33=FALSE</formula>
    </cfRule>
  </conditionalFormatting>
  <conditionalFormatting sqref="I34:M34">
    <cfRule type="expression" dxfId="1159" priority="106">
      <formula>I40=TRUE</formula>
    </cfRule>
    <cfRule type="expression" dxfId="1158" priority="105">
      <formula>+COUNTIF(I37:I40,"TRUE")&gt;1</formula>
    </cfRule>
    <cfRule type="expression" dxfId="1157" priority="107">
      <formula>I37=TRUE</formula>
    </cfRule>
  </conditionalFormatting>
  <conditionalFormatting sqref="I36:M36">
    <cfRule type="expression" dxfId="1156" priority="31">
      <formula>I36=FALSE</formula>
    </cfRule>
    <cfRule type="expression" dxfId="1155" priority="32">
      <formula>I36=TRUE</formula>
    </cfRule>
  </conditionalFormatting>
  <conditionalFormatting sqref="I37:M37">
    <cfRule type="expression" dxfId="1154" priority="108">
      <formula>+COUNTIF(I40:I43,"TRUE")&gt;1</formula>
    </cfRule>
    <cfRule type="expression" dxfId="1153" priority="110">
      <formula>I40=TRUE</formula>
    </cfRule>
    <cfRule type="expression" dxfId="1152" priority="109">
      <formula>I43=TRUE</formula>
    </cfRule>
  </conditionalFormatting>
  <conditionalFormatting sqref="I39:M39">
    <cfRule type="expression" dxfId="1151" priority="29">
      <formula>I39=FALSE</formula>
    </cfRule>
    <cfRule type="expression" dxfId="1150" priority="30">
      <formula>I39=TRUE</formula>
    </cfRule>
  </conditionalFormatting>
  <conditionalFormatting sqref="I40:M40">
    <cfRule type="expression" dxfId="1149" priority="111">
      <formula>+COUNTIF(I43:I46,"TRUE")&gt;1</formula>
    </cfRule>
    <cfRule type="expression" dxfId="1148" priority="112">
      <formula>I46=TRUE</formula>
    </cfRule>
    <cfRule type="expression" dxfId="1147" priority="113">
      <formula>I43=TRUE</formula>
    </cfRule>
  </conditionalFormatting>
  <conditionalFormatting sqref="I42:M42">
    <cfRule type="expression" dxfId="1146" priority="27">
      <formula>I42=FALSE</formula>
    </cfRule>
    <cfRule type="expression" dxfId="1145" priority="28">
      <formula>I42=TRUE</formula>
    </cfRule>
  </conditionalFormatting>
  <conditionalFormatting sqref="I43:M43">
    <cfRule type="expression" dxfId="1144" priority="115">
      <formula>I49=TRUE</formula>
    </cfRule>
    <cfRule type="expression" dxfId="1143" priority="116">
      <formula>I46=TRUE</formula>
    </cfRule>
    <cfRule type="expression" dxfId="1142" priority="114">
      <formula>+COUNTIF(I46:I49,"TRUE")&gt;1</formula>
    </cfRule>
  </conditionalFormatting>
  <conditionalFormatting sqref="I45:M45">
    <cfRule type="expression" dxfId="1141" priority="26">
      <formula>I45=TRUE</formula>
    </cfRule>
    <cfRule type="expression" dxfId="1140" priority="25">
      <formula>I45=FALSE</formula>
    </cfRule>
  </conditionalFormatting>
  <conditionalFormatting sqref="I46:M46">
    <cfRule type="expression" dxfId="1139" priority="117">
      <formula>+COUNTIF(I49:I50,"TRUE")&gt;1</formula>
    </cfRule>
    <cfRule type="expression" dxfId="1138" priority="118">
      <formula>I50=TRUE</formula>
    </cfRule>
    <cfRule type="expression" dxfId="1137" priority="119">
      <formula>I49=TRUE</formula>
    </cfRule>
  </conditionalFormatting>
  <conditionalFormatting sqref="I48:M48">
    <cfRule type="expression" dxfId="1136" priority="23">
      <formula>I48=FALSE</formula>
    </cfRule>
    <cfRule type="expression" dxfId="1135" priority="24">
      <formula>I48=TRUE</formula>
    </cfRule>
  </conditionalFormatting>
  <conditionalFormatting sqref="N16">
    <cfRule type="expression" dxfId="1134" priority="10">
      <formula>+COUNTIF(#REF!,"TRUE")&gt;1</formula>
    </cfRule>
    <cfRule type="expression" dxfId="1133" priority="9">
      <formula>+COUNTIF(#REF!,"TRUE")&gt;1</formula>
    </cfRule>
    <cfRule type="expression" dxfId="1132" priority="11">
      <formula>#REF!=TRUE</formula>
    </cfRule>
    <cfRule type="expression" dxfId="1131" priority="12">
      <formula>#REF!=TRUE</formula>
    </cfRule>
  </conditionalFormatting>
  <conditionalFormatting sqref="N43">
    <cfRule type="expression" dxfId="1130" priority="5">
      <formula>+COUNTIF(#REF!,"TRUE")&gt;1</formula>
    </cfRule>
    <cfRule type="expression" dxfId="1129" priority="6">
      <formula>+COUNTIF(N52:N52,"TRUE")&gt;1</formula>
    </cfRule>
    <cfRule type="expression" dxfId="1128" priority="8">
      <formula>#REF!=TRUE</formula>
    </cfRule>
    <cfRule type="expression" dxfId="1127" priority="7">
      <formula>N52=TRUE</formula>
    </cfRule>
  </conditionalFormatting>
  <conditionalFormatting sqref="N58">
    <cfRule type="expression" dxfId="1126" priority="2">
      <formula>+COUNTIF(N67:N67,"TRUE")&gt;1</formula>
    </cfRule>
    <cfRule type="expression" dxfId="1125" priority="3">
      <formula>N67=TRUE</formula>
    </cfRule>
    <cfRule type="expression" dxfId="1124" priority="4">
      <formula>#REF!=TRUE</formula>
    </cfRule>
    <cfRule type="expression" dxfId="1123" priority="1">
      <formula>+COUNTIF(#REF!,"TRUE")&gt;1</formula>
    </cfRule>
  </conditionalFormatting>
  <hyperlinks>
    <hyperlink ref="M1" location="CONTENTS!A1" display="Back to table of Contents" xr:uid="{E5321B26-9559-4BD3-B65F-8787D5D27556}"/>
  </hyperlinks>
  <pageMargins left="0.7" right="0.7" top="0.75" bottom="0.75" header="0.3" footer="0.3"/>
  <pageSetup paperSize="8" scale="85"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tabColor theme="8" tint="-0.249977111117893"/>
    <pageSetUpPr fitToPage="1"/>
  </sheetPr>
  <dimension ref="A1:N93"/>
  <sheetViews>
    <sheetView zoomScale="80" zoomScaleNormal="80" workbookViewId="0">
      <pane xSplit="7" ySplit="3" topLeftCell="H17" activePane="bottomRight" state="frozen"/>
      <selection activeCell="G2" sqref="G2"/>
      <selection pane="topRight" activeCell="G2" sqref="G2"/>
      <selection pane="bottomLeft" activeCell="G2" sqref="G2"/>
      <selection pane="bottomRight" activeCell="J31" sqref="J31"/>
    </sheetView>
  </sheetViews>
  <sheetFormatPr defaultColWidth="9.85546875" defaultRowHeight="15" x14ac:dyDescent="0.25"/>
  <cols>
    <col min="1" max="1" width="4.85546875" style="251" hidden="1" customWidth="1"/>
    <col min="2" max="2" width="4" style="251" hidden="1" customWidth="1"/>
    <col min="3" max="3" width="3.140625" style="251" hidden="1" customWidth="1"/>
    <col min="4" max="4" width="3.7109375" style="251" hidden="1" customWidth="1"/>
    <col min="5" max="5" width="4" style="251" hidden="1" customWidth="1"/>
    <col min="6" max="6" width="9.28515625" style="251" hidden="1" customWidth="1"/>
    <col min="7" max="8" width="24.42578125" customWidth="1"/>
    <col min="9" max="13" width="35.42578125" customWidth="1"/>
    <col min="14" max="14" width="24.42578125" style="685" customWidth="1"/>
  </cols>
  <sheetData>
    <row r="1" spans="1:14" s="743" customFormat="1" ht="64.5" customHeight="1" x14ac:dyDescent="0.25">
      <c r="A1" s="1309" t="s">
        <v>1526</v>
      </c>
      <c r="B1" s="1309"/>
      <c r="C1" s="1309"/>
      <c r="D1" s="1309"/>
      <c r="E1" s="1309"/>
      <c r="F1" s="1309"/>
      <c r="G1" s="799" t="s">
        <v>1443</v>
      </c>
      <c r="H1" s="801"/>
      <c r="I1" s="801"/>
      <c r="J1" s="1305" t="s">
        <v>1600</v>
      </c>
      <c r="K1" s="1306"/>
      <c r="L1" s="1307"/>
      <c r="M1" s="976" t="s">
        <v>1636</v>
      </c>
      <c r="N1" s="685"/>
    </row>
    <row r="2" spans="1:14" s="743" customFormat="1" ht="18.75" x14ac:dyDescent="0.25">
      <c r="A2" s="1309"/>
      <c r="B2" s="1309"/>
      <c r="C2" s="1309"/>
      <c r="D2" s="1309"/>
      <c r="E2" s="1309"/>
      <c r="F2" s="1309"/>
      <c r="G2" s="802"/>
      <c r="H2" s="802"/>
      <c r="I2" s="1302" t="s">
        <v>1409</v>
      </c>
      <c r="J2" s="1303"/>
      <c r="K2" s="1303"/>
      <c r="L2" s="1303"/>
      <c r="M2" s="1304"/>
      <c r="N2" s="685"/>
    </row>
    <row r="3" spans="1:14" s="743" customFormat="1" ht="18.75" x14ac:dyDescent="0.25">
      <c r="A3" s="843" t="s">
        <v>1518</v>
      </c>
      <c r="B3" s="843" t="s">
        <v>1522</v>
      </c>
      <c r="C3" s="843" t="s">
        <v>1519</v>
      </c>
      <c r="D3" s="843" t="s">
        <v>1521</v>
      </c>
      <c r="E3" s="843" t="s">
        <v>1523</v>
      </c>
      <c r="F3" s="843" t="s">
        <v>1520</v>
      </c>
      <c r="G3" s="802" t="s">
        <v>175</v>
      </c>
      <c r="H3" s="802" t="s">
        <v>176</v>
      </c>
      <c r="I3" s="803" t="s">
        <v>1441</v>
      </c>
      <c r="J3" s="803" t="s">
        <v>1410</v>
      </c>
      <c r="K3" s="802" t="s">
        <v>1411</v>
      </c>
      <c r="L3" s="803" t="s">
        <v>1413</v>
      </c>
      <c r="M3" s="803" t="s">
        <v>1412</v>
      </c>
      <c r="N3" s="685"/>
    </row>
    <row r="4" spans="1:14" ht="51" x14ac:dyDescent="0.25">
      <c r="A4" s="844"/>
      <c r="B4" s="843" t="s">
        <v>1522</v>
      </c>
      <c r="C4" s="843" t="s">
        <v>1519</v>
      </c>
      <c r="D4" s="844"/>
      <c r="E4" s="843" t="s">
        <v>1523</v>
      </c>
      <c r="F4" s="844"/>
      <c r="G4" s="1311" t="s">
        <v>503</v>
      </c>
      <c r="H4" s="820" t="s">
        <v>503</v>
      </c>
      <c r="I4" s="808" t="s">
        <v>802</v>
      </c>
      <c r="J4" s="808" t="s">
        <v>803</v>
      </c>
      <c r="K4" s="808" t="s">
        <v>804</v>
      </c>
      <c r="L4" s="808" t="s">
        <v>806</v>
      </c>
      <c r="M4" s="808" t="s">
        <v>805</v>
      </c>
    </row>
    <row r="5" spans="1:14" ht="18" customHeight="1" x14ac:dyDescent="0.25">
      <c r="A5" s="844"/>
      <c r="B5" s="843" t="s">
        <v>1522</v>
      </c>
      <c r="C5" s="843" t="s">
        <v>1519</v>
      </c>
      <c r="D5" s="844"/>
      <c r="E5" s="843" t="s">
        <v>1523</v>
      </c>
      <c r="F5" s="844"/>
      <c r="G5" s="1312"/>
      <c r="H5" s="812" t="s">
        <v>144</v>
      </c>
      <c r="I5" s="806" t="b">
        <v>0</v>
      </c>
      <c r="J5" s="806" t="b">
        <v>0</v>
      </c>
      <c r="K5" s="806" t="b">
        <v>0</v>
      </c>
      <c r="L5" s="806" t="b">
        <v>0</v>
      </c>
      <c r="M5" s="806" t="b">
        <v>0</v>
      </c>
    </row>
    <row r="6" spans="1:14" ht="18" customHeight="1" x14ac:dyDescent="0.25">
      <c r="A6" s="844"/>
      <c r="B6" s="843" t="s">
        <v>1522</v>
      </c>
      <c r="C6" s="843" t="s">
        <v>1519</v>
      </c>
      <c r="D6" s="844"/>
      <c r="E6" s="843" t="s">
        <v>1523</v>
      </c>
      <c r="F6" s="844"/>
      <c r="G6" s="1313"/>
      <c r="H6" s="812" t="s">
        <v>145</v>
      </c>
      <c r="I6" s="806" t="b">
        <v>0</v>
      </c>
      <c r="J6" s="806" t="b">
        <v>0</v>
      </c>
      <c r="K6" s="806" t="b">
        <v>0</v>
      </c>
      <c r="L6" s="806" t="b">
        <v>0</v>
      </c>
      <c r="M6" s="806" t="b">
        <v>0</v>
      </c>
    </row>
    <row r="7" spans="1:14" ht="25.5" x14ac:dyDescent="0.25">
      <c r="A7" s="844"/>
      <c r="B7" s="844"/>
      <c r="C7" s="844"/>
      <c r="D7" s="844"/>
      <c r="E7" s="843" t="s">
        <v>1523</v>
      </c>
      <c r="F7" s="844"/>
      <c r="G7" s="1311" t="s">
        <v>674</v>
      </c>
      <c r="H7" s="810" t="s">
        <v>184</v>
      </c>
      <c r="I7" s="811" t="s">
        <v>675</v>
      </c>
      <c r="J7" s="807" t="s">
        <v>676</v>
      </c>
      <c r="K7" s="807" t="s">
        <v>679</v>
      </c>
      <c r="L7" s="807" t="s">
        <v>678</v>
      </c>
      <c r="M7" s="807" t="s">
        <v>677</v>
      </c>
    </row>
    <row r="8" spans="1:14" x14ac:dyDescent="0.25">
      <c r="A8" s="844"/>
      <c r="B8" s="844"/>
      <c r="C8" s="844"/>
      <c r="D8" s="844"/>
      <c r="E8" s="843" t="s">
        <v>1523</v>
      </c>
      <c r="F8" s="844"/>
      <c r="G8" s="1312"/>
      <c r="H8" s="812" t="s">
        <v>144</v>
      </c>
      <c r="I8" s="806" t="b">
        <v>0</v>
      </c>
      <c r="J8" s="806" t="b">
        <v>0</v>
      </c>
      <c r="K8" s="806" t="b">
        <v>0</v>
      </c>
      <c r="L8" s="806" t="b">
        <v>0</v>
      </c>
      <c r="M8" s="806" t="b">
        <v>0</v>
      </c>
    </row>
    <row r="9" spans="1:14" x14ac:dyDescent="0.25">
      <c r="A9" s="844"/>
      <c r="B9" s="844"/>
      <c r="C9" s="844"/>
      <c r="D9" s="844"/>
      <c r="E9" s="843" t="s">
        <v>1523</v>
      </c>
      <c r="F9" s="844"/>
      <c r="G9" s="1312"/>
      <c r="H9" s="812" t="s">
        <v>145</v>
      </c>
      <c r="I9" s="806" t="b">
        <v>0</v>
      </c>
      <c r="J9" s="806" t="b">
        <v>0</v>
      </c>
      <c r="K9" s="806" t="b">
        <v>0</v>
      </c>
      <c r="L9" s="806" t="b">
        <v>0</v>
      </c>
      <c r="M9" s="806" t="b">
        <v>0</v>
      </c>
    </row>
    <row r="10" spans="1:14" ht="25.5" x14ac:dyDescent="0.25">
      <c r="A10" s="844"/>
      <c r="B10" s="844"/>
      <c r="C10" s="844"/>
      <c r="D10" s="844"/>
      <c r="E10" s="843" t="s">
        <v>1523</v>
      </c>
      <c r="F10" s="844"/>
      <c r="G10" s="1312"/>
      <c r="H10" s="810" t="s">
        <v>532</v>
      </c>
      <c r="I10" s="813" t="s">
        <v>559</v>
      </c>
      <c r="J10" s="808" t="s">
        <v>560</v>
      </c>
      <c r="K10" s="808" t="s">
        <v>561</v>
      </c>
      <c r="L10" s="808" t="s">
        <v>562</v>
      </c>
      <c r="M10" s="808" t="s">
        <v>563</v>
      </c>
    </row>
    <row r="11" spans="1:14" x14ac:dyDescent="0.25">
      <c r="A11" s="844"/>
      <c r="B11" s="844"/>
      <c r="C11" s="844"/>
      <c r="D11" s="844"/>
      <c r="E11" s="843" t="s">
        <v>1523</v>
      </c>
      <c r="F11" s="844"/>
      <c r="G11" s="1312"/>
      <c r="H11" s="812" t="s">
        <v>144</v>
      </c>
      <c r="I11" s="806" t="b">
        <v>0</v>
      </c>
      <c r="J11" s="806" t="b">
        <v>0</v>
      </c>
      <c r="K11" s="806" t="b">
        <v>0</v>
      </c>
      <c r="L11" s="806" t="b">
        <v>0</v>
      </c>
      <c r="M11" s="806" t="b">
        <v>0</v>
      </c>
    </row>
    <row r="12" spans="1:14" x14ac:dyDescent="0.25">
      <c r="A12" s="844"/>
      <c r="B12" s="844"/>
      <c r="C12" s="844"/>
      <c r="D12" s="844"/>
      <c r="E12" s="843" t="s">
        <v>1523</v>
      </c>
      <c r="F12" s="844"/>
      <c r="G12" s="1312"/>
      <c r="H12" s="812" t="s">
        <v>145</v>
      </c>
      <c r="I12" s="806" t="b">
        <v>0</v>
      </c>
      <c r="J12" s="806" t="b">
        <v>0</v>
      </c>
      <c r="K12" s="806" t="b">
        <v>0</v>
      </c>
      <c r="L12" s="806" t="b">
        <v>0</v>
      </c>
      <c r="M12" s="806" t="b">
        <v>0</v>
      </c>
    </row>
    <row r="13" spans="1:14" ht="30" x14ac:dyDescent="0.25">
      <c r="A13" s="844"/>
      <c r="B13" s="844"/>
      <c r="C13" s="844"/>
      <c r="D13" s="844"/>
      <c r="E13" s="843" t="s">
        <v>1523</v>
      </c>
      <c r="F13" s="844"/>
      <c r="G13" s="1312"/>
      <c r="H13" s="810" t="s">
        <v>504</v>
      </c>
      <c r="I13" s="813" t="s">
        <v>669</v>
      </c>
      <c r="J13" s="808" t="s">
        <v>670</v>
      </c>
      <c r="K13" s="808" t="s">
        <v>556</v>
      </c>
      <c r="L13" s="808" t="s">
        <v>557</v>
      </c>
      <c r="M13" s="808" t="s">
        <v>558</v>
      </c>
    </row>
    <row r="14" spans="1:14" x14ac:dyDescent="0.25">
      <c r="A14" s="844"/>
      <c r="B14" s="844"/>
      <c r="C14" s="844"/>
      <c r="D14" s="844"/>
      <c r="E14" s="843" t="s">
        <v>1523</v>
      </c>
      <c r="F14" s="844"/>
      <c r="G14" s="1312"/>
      <c r="H14" s="812" t="s">
        <v>144</v>
      </c>
      <c r="I14" s="806" t="b">
        <v>0</v>
      </c>
      <c r="J14" s="806" t="b">
        <v>0</v>
      </c>
      <c r="K14" s="806" t="b">
        <v>0</v>
      </c>
      <c r="L14" s="806" t="b">
        <v>0</v>
      </c>
      <c r="M14" s="806" t="b">
        <v>0</v>
      </c>
    </row>
    <row r="15" spans="1:14" x14ac:dyDescent="0.25">
      <c r="A15" s="844"/>
      <c r="B15" s="844"/>
      <c r="C15" s="844"/>
      <c r="D15" s="844"/>
      <c r="E15" s="843" t="s">
        <v>1523</v>
      </c>
      <c r="F15" s="844"/>
      <c r="G15" s="1312"/>
      <c r="H15" s="812" t="s">
        <v>145</v>
      </c>
      <c r="I15" s="806" t="b">
        <v>0</v>
      </c>
      <c r="J15" s="806" t="b">
        <v>0</v>
      </c>
      <c r="K15" s="806" t="b">
        <v>0</v>
      </c>
      <c r="L15" s="806" t="b">
        <v>0</v>
      </c>
      <c r="M15" s="806" t="b">
        <v>0</v>
      </c>
    </row>
    <row r="16" spans="1:14" ht="45" x14ac:dyDescent="0.25">
      <c r="A16" s="844"/>
      <c r="B16" s="844"/>
      <c r="C16" s="844"/>
      <c r="D16" s="844"/>
      <c r="E16" s="843" t="s">
        <v>1523</v>
      </c>
      <c r="F16" s="844"/>
      <c r="G16" s="1312"/>
      <c r="H16" s="810" t="s">
        <v>505</v>
      </c>
      <c r="I16" s="813" t="s">
        <v>564</v>
      </c>
      <c r="J16" s="808" t="s">
        <v>565</v>
      </c>
      <c r="K16" s="808" t="s">
        <v>566</v>
      </c>
      <c r="L16" s="808"/>
      <c r="M16" s="900"/>
      <c r="N16" s="901" t="s">
        <v>1517</v>
      </c>
    </row>
    <row r="17" spans="1:14" x14ac:dyDescent="0.25">
      <c r="A17" s="844"/>
      <c r="B17" s="844"/>
      <c r="C17" s="844"/>
      <c r="D17" s="844"/>
      <c r="E17" s="843" t="s">
        <v>1523</v>
      </c>
      <c r="F17" s="844"/>
      <c r="G17" s="1312"/>
      <c r="H17" s="812" t="s">
        <v>144</v>
      </c>
      <c r="I17" s="838" t="b">
        <v>0</v>
      </c>
      <c r="J17" s="838" t="b">
        <v>0</v>
      </c>
      <c r="K17" s="838" t="b">
        <v>0</v>
      </c>
      <c r="L17" s="838" t="b">
        <v>0</v>
      </c>
      <c r="M17" s="838" t="b">
        <v>0</v>
      </c>
    </row>
    <row r="18" spans="1:14" x14ac:dyDescent="0.25">
      <c r="A18" s="844"/>
      <c r="B18" s="844"/>
      <c r="C18" s="844"/>
      <c r="D18" s="844"/>
      <c r="E18" s="843" t="s">
        <v>1523</v>
      </c>
      <c r="F18" s="844"/>
      <c r="G18" s="1313"/>
      <c r="H18" s="812" t="s">
        <v>145</v>
      </c>
      <c r="I18" s="838" t="b">
        <v>0</v>
      </c>
      <c r="J18" s="838" t="b">
        <v>0</v>
      </c>
      <c r="K18" s="838" t="b">
        <v>0</v>
      </c>
      <c r="L18" s="838" t="b">
        <v>0</v>
      </c>
      <c r="M18" s="838" t="b">
        <v>0</v>
      </c>
    </row>
    <row r="19" spans="1:14" ht="78.75" x14ac:dyDescent="0.25">
      <c r="A19" s="844"/>
      <c r="B19" s="844"/>
      <c r="C19" s="843" t="s">
        <v>1519</v>
      </c>
      <c r="D19" s="844"/>
      <c r="E19" s="844"/>
      <c r="F19" s="844"/>
      <c r="G19" s="1314" t="s">
        <v>1515</v>
      </c>
      <c r="H19" s="837" t="s">
        <v>1502</v>
      </c>
      <c r="I19" s="809" t="s">
        <v>191</v>
      </c>
      <c r="J19" s="809" t="s">
        <v>1327</v>
      </c>
      <c r="K19" s="809" t="s">
        <v>714</v>
      </c>
      <c r="L19" s="809" t="s">
        <v>715</v>
      </c>
      <c r="M19" s="809" t="s">
        <v>716</v>
      </c>
    </row>
    <row r="20" spans="1:14" s="748" customFormat="1" x14ac:dyDescent="0.25">
      <c r="A20" s="844"/>
      <c r="B20" s="844"/>
      <c r="C20" s="843" t="s">
        <v>1519</v>
      </c>
      <c r="D20" s="844"/>
      <c r="E20" s="844"/>
      <c r="F20" s="844"/>
      <c r="G20" s="1315"/>
      <c r="H20" s="805" t="s">
        <v>144</v>
      </c>
      <c r="I20" s="806" t="b">
        <v>0</v>
      </c>
      <c r="J20" s="806" t="b">
        <v>0</v>
      </c>
      <c r="K20" s="806" t="b">
        <v>0</v>
      </c>
      <c r="L20" s="806" t="b">
        <v>0</v>
      </c>
      <c r="M20" s="806" t="b">
        <v>0</v>
      </c>
      <c r="N20" s="685"/>
    </row>
    <row r="21" spans="1:14" s="748" customFormat="1" x14ac:dyDescent="0.25">
      <c r="A21" s="844"/>
      <c r="B21" s="844"/>
      <c r="C21" s="843" t="s">
        <v>1519</v>
      </c>
      <c r="D21" s="844"/>
      <c r="E21" s="844"/>
      <c r="F21" s="844"/>
      <c r="G21" s="1315"/>
      <c r="H21" s="805" t="s">
        <v>145</v>
      </c>
      <c r="I21" s="806" t="b">
        <v>0</v>
      </c>
      <c r="J21" s="806" t="b">
        <v>0</v>
      </c>
      <c r="K21" s="806" t="b">
        <v>0</v>
      </c>
      <c r="L21" s="806" t="b">
        <v>0</v>
      </c>
      <c r="M21" s="806" t="b">
        <v>0</v>
      </c>
      <c r="N21" s="685"/>
    </row>
    <row r="22" spans="1:14" ht="63" x14ac:dyDescent="0.25">
      <c r="A22" s="844"/>
      <c r="B22" s="844"/>
      <c r="C22" s="843" t="s">
        <v>1519</v>
      </c>
      <c r="D22" s="844"/>
      <c r="E22" s="844"/>
      <c r="F22" s="844"/>
      <c r="G22" s="1315"/>
      <c r="H22" s="837" t="s">
        <v>1503</v>
      </c>
      <c r="I22" s="808" t="s">
        <v>191</v>
      </c>
      <c r="J22" s="808" t="s">
        <v>713</v>
      </c>
      <c r="K22" s="808" t="s">
        <v>714</v>
      </c>
      <c r="L22" s="808" t="s">
        <v>715</v>
      </c>
      <c r="M22" s="808" t="s">
        <v>716</v>
      </c>
    </row>
    <row r="23" spans="1:14" s="748" customFormat="1" x14ac:dyDescent="0.25">
      <c r="A23" s="844"/>
      <c r="B23" s="844"/>
      <c r="C23" s="843" t="s">
        <v>1519</v>
      </c>
      <c r="D23" s="844"/>
      <c r="E23" s="844"/>
      <c r="F23" s="844"/>
      <c r="G23" s="1315"/>
      <c r="H23" s="805" t="s">
        <v>144</v>
      </c>
      <c r="I23" s="806" t="b">
        <v>0</v>
      </c>
      <c r="J23" s="806" t="b">
        <v>0</v>
      </c>
      <c r="K23" s="806" t="b">
        <v>0</v>
      </c>
      <c r="L23" s="806" t="b">
        <v>0</v>
      </c>
      <c r="M23" s="806" t="b">
        <v>0</v>
      </c>
      <c r="N23" s="685"/>
    </row>
    <row r="24" spans="1:14" s="748" customFormat="1" x14ac:dyDescent="0.25">
      <c r="A24" s="844"/>
      <c r="B24" s="844"/>
      <c r="C24" s="843" t="s">
        <v>1519</v>
      </c>
      <c r="D24" s="844"/>
      <c r="E24" s="844"/>
      <c r="F24" s="844"/>
      <c r="G24" s="1315"/>
      <c r="H24" s="805" t="s">
        <v>145</v>
      </c>
      <c r="I24" s="806" t="b">
        <v>0</v>
      </c>
      <c r="J24" s="806" t="b">
        <v>0</v>
      </c>
      <c r="K24" s="806" t="b">
        <v>0</v>
      </c>
      <c r="L24" s="806" t="b">
        <v>0</v>
      </c>
      <c r="M24" s="806" t="b">
        <v>0</v>
      </c>
      <c r="N24" s="685"/>
    </row>
    <row r="25" spans="1:14" ht="31.5" x14ac:dyDescent="0.25">
      <c r="A25" s="844"/>
      <c r="B25" s="844"/>
      <c r="C25" s="843" t="s">
        <v>1519</v>
      </c>
      <c r="D25" s="844"/>
      <c r="E25" s="844"/>
      <c r="F25" s="844"/>
      <c r="G25" s="1315"/>
      <c r="H25" s="837" t="s">
        <v>516</v>
      </c>
      <c r="I25" s="808" t="s">
        <v>191</v>
      </c>
      <c r="J25" s="808" t="s">
        <v>717</v>
      </c>
      <c r="K25" s="808" t="s">
        <v>718</v>
      </c>
      <c r="L25" s="808" t="s">
        <v>719</v>
      </c>
      <c r="M25" s="808" t="s">
        <v>720</v>
      </c>
    </row>
    <row r="26" spans="1:14" s="748" customFormat="1" x14ac:dyDescent="0.25">
      <c r="A26" s="844"/>
      <c r="B26" s="844"/>
      <c r="C26" s="843" t="s">
        <v>1519</v>
      </c>
      <c r="D26" s="844"/>
      <c r="E26" s="844"/>
      <c r="F26" s="844"/>
      <c r="G26" s="1315"/>
      <c r="H26" s="805" t="s">
        <v>144</v>
      </c>
      <c r="I26" s="806" t="b">
        <v>0</v>
      </c>
      <c r="J26" s="806" t="b">
        <v>0</v>
      </c>
      <c r="K26" s="806" t="b">
        <v>0</v>
      </c>
      <c r="L26" s="806" t="b">
        <v>0</v>
      </c>
      <c r="M26" s="806" t="b">
        <v>0</v>
      </c>
      <c r="N26" s="685"/>
    </row>
    <row r="27" spans="1:14" s="748" customFormat="1" x14ac:dyDescent="0.25">
      <c r="A27" s="844"/>
      <c r="B27" s="844"/>
      <c r="C27" s="843" t="s">
        <v>1519</v>
      </c>
      <c r="D27" s="844"/>
      <c r="E27" s="844"/>
      <c r="F27" s="844"/>
      <c r="G27" s="1315"/>
      <c r="H27" s="805" t="s">
        <v>145</v>
      </c>
      <c r="I27" s="806" t="b">
        <v>0</v>
      </c>
      <c r="J27" s="806" t="b">
        <v>0</v>
      </c>
      <c r="K27" s="806" t="b">
        <v>0</v>
      </c>
      <c r="L27" s="806" t="b">
        <v>0</v>
      </c>
      <c r="M27" s="806" t="b">
        <v>0</v>
      </c>
      <c r="N27" s="685"/>
    </row>
    <row r="28" spans="1:14" ht="31.5" x14ac:dyDescent="0.25">
      <c r="A28" s="844"/>
      <c r="B28" s="844"/>
      <c r="C28" s="843" t="s">
        <v>1519</v>
      </c>
      <c r="D28" s="844"/>
      <c r="E28" s="844"/>
      <c r="F28" s="844"/>
      <c r="G28" s="1315"/>
      <c r="H28" s="837" t="s">
        <v>520</v>
      </c>
      <c r="I28" s="808" t="s">
        <v>191</v>
      </c>
      <c r="J28" s="808" t="s">
        <v>1555</v>
      </c>
      <c r="K28" s="808" t="s">
        <v>721</v>
      </c>
      <c r="L28" s="808" t="s">
        <v>1555</v>
      </c>
      <c r="M28" s="808" t="s">
        <v>722</v>
      </c>
    </row>
    <row r="29" spans="1:14" s="748" customFormat="1" x14ac:dyDescent="0.25">
      <c r="A29" s="844"/>
      <c r="B29" s="844"/>
      <c r="C29" s="843" t="s">
        <v>1519</v>
      </c>
      <c r="D29" s="844"/>
      <c r="E29" s="844"/>
      <c r="F29" s="844"/>
      <c r="G29" s="1315"/>
      <c r="H29" s="805" t="s">
        <v>144</v>
      </c>
      <c r="I29" s="806" t="b">
        <v>0</v>
      </c>
      <c r="J29" s="806" t="b">
        <v>0</v>
      </c>
      <c r="K29" s="806" t="b">
        <v>0</v>
      </c>
      <c r="L29" s="806" t="b">
        <v>0</v>
      </c>
      <c r="M29" s="806" t="b">
        <v>0</v>
      </c>
      <c r="N29" s="685"/>
    </row>
    <row r="30" spans="1:14" s="748" customFormat="1" x14ac:dyDescent="0.25">
      <c r="A30" s="844"/>
      <c r="B30" s="844"/>
      <c r="C30" s="843" t="s">
        <v>1519</v>
      </c>
      <c r="D30" s="844"/>
      <c r="E30" s="844"/>
      <c r="F30" s="844"/>
      <c r="G30" s="1315"/>
      <c r="H30" s="805" t="s">
        <v>145</v>
      </c>
      <c r="I30" s="806" t="b">
        <v>0</v>
      </c>
      <c r="J30" s="806" t="b">
        <v>0</v>
      </c>
      <c r="K30" s="806" t="b">
        <v>0</v>
      </c>
      <c r="L30" s="806" t="b">
        <v>0</v>
      </c>
      <c r="M30" s="806" t="b">
        <v>0</v>
      </c>
      <c r="N30" s="685"/>
    </row>
    <row r="31" spans="1:14" ht="31.5" x14ac:dyDescent="0.25">
      <c r="A31" s="844"/>
      <c r="B31" s="844"/>
      <c r="C31" s="843" t="s">
        <v>1519</v>
      </c>
      <c r="D31" s="844"/>
      <c r="E31" s="844"/>
      <c r="F31" s="844"/>
      <c r="G31" s="1315"/>
      <c r="H31" s="837" t="s">
        <v>521</v>
      </c>
      <c r="I31" s="808" t="s">
        <v>191</v>
      </c>
      <c r="J31" s="808" t="s">
        <v>723</v>
      </c>
      <c r="K31" s="808" t="s">
        <v>718</v>
      </c>
      <c r="L31" s="808" t="s">
        <v>724</v>
      </c>
      <c r="M31" s="808" t="s">
        <v>725</v>
      </c>
    </row>
    <row r="32" spans="1:14" s="748" customFormat="1" x14ac:dyDescent="0.25">
      <c r="A32" s="844"/>
      <c r="B32" s="844"/>
      <c r="C32" s="843" t="s">
        <v>1519</v>
      </c>
      <c r="D32" s="844"/>
      <c r="E32" s="844"/>
      <c r="F32" s="844"/>
      <c r="G32" s="1315"/>
      <c r="H32" s="805" t="s">
        <v>144</v>
      </c>
      <c r="I32" s="806" t="b">
        <v>0</v>
      </c>
      <c r="J32" s="806" t="b">
        <v>0</v>
      </c>
      <c r="K32" s="806" t="b">
        <v>0</v>
      </c>
      <c r="L32" s="806" t="b">
        <v>0</v>
      </c>
      <c r="M32" s="806" t="b">
        <v>0</v>
      </c>
      <c r="N32" s="685"/>
    </row>
    <row r="33" spans="1:14" s="748" customFormat="1" x14ac:dyDescent="0.25">
      <c r="A33" s="844"/>
      <c r="B33" s="844"/>
      <c r="C33" s="843" t="s">
        <v>1519</v>
      </c>
      <c r="D33" s="844"/>
      <c r="E33" s="844"/>
      <c r="F33" s="844"/>
      <c r="G33" s="1315"/>
      <c r="H33" s="805" t="s">
        <v>145</v>
      </c>
      <c r="I33" s="806" t="b">
        <v>0</v>
      </c>
      <c r="J33" s="806" t="b">
        <v>0</v>
      </c>
      <c r="K33" s="806" t="b">
        <v>0</v>
      </c>
      <c r="L33" s="806" t="b">
        <v>0</v>
      </c>
      <c r="M33" s="806" t="b">
        <v>0</v>
      </c>
      <c r="N33" s="685"/>
    </row>
    <row r="34" spans="1:14" ht="15.75" x14ac:dyDescent="0.25">
      <c r="A34" s="844"/>
      <c r="B34" s="844"/>
      <c r="C34" s="843" t="s">
        <v>1519</v>
      </c>
      <c r="D34" s="844"/>
      <c r="E34" s="844"/>
      <c r="F34" s="844"/>
      <c r="G34" s="1315"/>
      <c r="H34" s="837" t="s">
        <v>506</v>
      </c>
      <c r="I34" s="808" t="s">
        <v>726</v>
      </c>
      <c r="J34" s="808" t="s">
        <v>1033</v>
      </c>
      <c r="K34" s="808" t="s">
        <v>727</v>
      </c>
      <c r="L34" s="808" t="s">
        <v>728</v>
      </c>
      <c r="M34" s="808" t="s">
        <v>729</v>
      </c>
    </row>
    <row r="35" spans="1:14" s="748" customFormat="1" x14ac:dyDescent="0.25">
      <c r="A35" s="844"/>
      <c r="B35" s="844"/>
      <c r="C35" s="843" t="s">
        <v>1519</v>
      </c>
      <c r="D35" s="844"/>
      <c r="E35" s="844"/>
      <c r="F35" s="844"/>
      <c r="G35" s="1315"/>
      <c r="H35" s="805" t="s">
        <v>144</v>
      </c>
      <c r="I35" s="806" t="b">
        <v>0</v>
      </c>
      <c r="J35" s="806" t="b">
        <v>0</v>
      </c>
      <c r="K35" s="806" t="b">
        <v>0</v>
      </c>
      <c r="L35" s="806" t="b">
        <v>0</v>
      </c>
      <c r="M35" s="806" t="b">
        <v>0</v>
      </c>
      <c r="N35" s="685"/>
    </row>
    <row r="36" spans="1:14" s="748" customFormat="1" x14ac:dyDescent="0.25">
      <c r="A36" s="844"/>
      <c r="B36" s="844"/>
      <c r="C36" s="843" t="s">
        <v>1519</v>
      </c>
      <c r="D36" s="844"/>
      <c r="E36" s="844"/>
      <c r="F36" s="844"/>
      <c r="G36" s="1315"/>
      <c r="H36" s="805" t="s">
        <v>145</v>
      </c>
      <c r="I36" s="806" t="b">
        <v>0</v>
      </c>
      <c r="J36" s="806" t="b">
        <v>0</v>
      </c>
      <c r="K36" s="806" t="b">
        <v>0</v>
      </c>
      <c r="L36" s="806" t="b">
        <v>0</v>
      </c>
      <c r="M36" s="806" t="b">
        <v>0</v>
      </c>
      <c r="N36" s="685"/>
    </row>
    <row r="37" spans="1:14" ht="38.25" x14ac:dyDescent="0.25">
      <c r="A37" s="844"/>
      <c r="B37" s="844"/>
      <c r="C37" s="843" t="s">
        <v>1519</v>
      </c>
      <c r="D37" s="844"/>
      <c r="E37" s="844"/>
      <c r="F37" s="844"/>
      <c r="G37" s="1315"/>
      <c r="H37" s="837" t="s">
        <v>192</v>
      </c>
      <c r="I37" s="808" t="s">
        <v>730</v>
      </c>
      <c r="J37" s="808" t="s">
        <v>731</v>
      </c>
      <c r="K37" s="808" t="s">
        <v>732</v>
      </c>
      <c r="L37" s="808" t="s">
        <v>1555</v>
      </c>
      <c r="M37" s="808" t="s">
        <v>733</v>
      </c>
    </row>
    <row r="38" spans="1:14" s="748" customFormat="1" x14ac:dyDescent="0.25">
      <c r="A38" s="844"/>
      <c r="B38" s="844"/>
      <c r="C38" s="843" t="s">
        <v>1519</v>
      </c>
      <c r="D38" s="844"/>
      <c r="E38" s="844"/>
      <c r="F38" s="844"/>
      <c r="G38" s="1315"/>
      <c r="H38" s="805" t="s">
        <v>144</v>
      </c>
      <c r="I38" s="806" t="b">
        <v>0</v>
      </c>
      <c r="J38" s="806" t="b">
        <v>0</v>
      </c>
      <c r="K38" s="806" t="b">
        <v>0</v>
      </c>
      <c r="L38" s="806" t="b">
        <v>0</v>
      </c>
      <c r="M38" s="806" t="b">
        <v>0</v>
      </c>
      <c r="N38" s="685"/>
    </row>
    <row r="39" spans="1:14" s="748" customFormat="1" x14ac:dyDescent="0.25">
      <c r="A39" s="844"/>
      <c r="B39" s="844"/>
      <c r="C39" s="843" t="s">
        <v>1519</v>
      </c>
      <c r="D39" s="844"/>
      <c r="E39" s="844"/>
      <c r="F39" s="844"/>
      <c r="G39" s="1316"/>
      <c r="H39" s="805" t="s">
        <v>145</v>
      </c>
      <c r="I39" s="806" t="b">
        <v>0</v>
      </c>
      <c r="J39" s="806" t="b">
        <v>0</v>
      </c>
      <c r="K39" s="806" t="b">
        <v>0</v>
      </c>
      <c r="L39" s="806" t="b">
        <v>0</v>
      </c>
      <c r="M39" s="806" t="b">
        <v>0</v>
      </c>
      <c r="N39" s="685"/>
    </row>
    <row r="40" spans="1:14" ht="38.25" x14ac:dyDescent="0.25">
      <c r="A40" s="844"/>
      <c r="B40" s="844"/>
      <c r="C40" s="843" t="s">
        <v>1519</v>
      </c>
      <c r="D40" s="844"/>
      <c r="E40" s="844"/>
      <c r="F40" s="844"/>
      <c r="G40" s="1312"/>
      <c r="H40" s="810" t="s">
        <v>528</v>
      </c>
      <c r="I40" s="813" t="s">
        <v>601</v>
      </c>
      <c r="J40" s="808" t="s">
        <v>602</v>
      </c>
      <c r="K40" s="808" t="s">
        <v>605</v>
      </c>
      <c r="L40" s="808" t="s">
        <v>604</v>
      </c>
      <c r="M40" s="808" t="s">
        <v>603</v>
      </c>
    </row>
    <row r="41" spans="1:14" x14ac:dyDescent="0.25">
      <c r="A41" s="844"/>
      <c r="B41" s="844"/>
      <c r="C41" s="843" t="s">
        <v>1519</v>
      </c>
      <c r="D41" s="844"/>
      <c r="E41" s="844"/>
      <c r="F41" s="844"/>
      <c r="G41" s="1312"/>
      <c r="H41" s="812" t="s">
        <v>144</v>
      </c>
      <c r="I41" s="806" t="b">
        <v>0</v>
      </c>
      <c r="J41" s="806" t="b">
        <v>0</v>
      </c>
      <c r="K41" s="806" t="b">
        <v>0</v>
      </c>
      <c r="L41" s="806" t="b">
        <v>0</v>
      </c>
      <c r="M41" s="806" t="b">
        <v>0</v>
      </c>
    </row>
    <row r="42" spans="1:14" x14ac:dyDescent="0.25">
      <c r="A42" s="844"/>
      <c r="B42" s="844"/>
      <c r="C42" s="843" t="s">
        <v>1519</v>
      </c>
      <c r="D42" s="844"/>
      <c r="E42" s="844"/>
      <c r="F42" s="844"/>
      <c r="G42" s="1312"/>
      <c r="H42" s="812" t="s">
        <v>145</v>
      </c>
      <c r="I42" s="806" t="b">
        <v>0</v>
      </c>
      <c r="J42" s="806" t="b">
        <v>0</v>
      </c>
      <c r="K42" s="806" t="b">
        <v>0</v>
      </c>
      <c r="L42" s="806" t="b">
        <v>0</v>
      </c>
      <c r="M42" s="806" t="b">
        <v>0</v>
      </c>
    </row>
    <row r="43" spans="1:14" ht="30" x14ac:dyDescent="0.25">
      <c r="A43" s="844"/>
      <c r="B43" s="844"/>
      <c r="C43" s="843" t="s">
        <v>1519</v>
      </c>
      <c r="D43" s="844"/>
      <c r="E43" s="844"/>
      <c r="F43" s="844"/>
      <c r="G43" s="1312"/>
      <c r="H43" s="810" t="s">
        <v>671</v>
      </c>
      <c r="I43" s="813" t="s">
        <v>672</v>
      </c>
      <c r="J43" s="808" t="s">
        <v>673</v>
      </c>
      <c r="K43" s="808" t="s">
        <v>556</v>
      </c>
      <c r="L43" s="808" t="s">
        <v>557</v>
      </c>
      <c r="M43" s="808" t="s">
        <v>558</v>
      </c>
    </row>
    <row r="44" spans="1:14" x14ac:dyDescent="0.25">
      <c r="A44" s="844"/>
      <c r="B44" s="844"/>
      <c r="C44" s="843" t="s">
        <v>1519</v>
      </c>
      <c r="D44" s="844"/>
      <c r="E44" s="844"/>
      <c r="F44" s="844"/>
      <c r="G44" s="1312"/>
      <c r="H44" s="812" t="s">
        <v>144</v>
      </c>
      <c r="I44" s="806" t="b">
        <v>0</v>
      </c>
      <c r="J44" s="806" t="b">
        <v>0</v>
      </c>
      <c r="K44" s="806" t="b">
        <v>0</v>
      </c>
      <c r="L44" s="806" t="b">
        <v>0</v>
      </c>
      <c r="M44" s="806" t="b">
        <v>0</v>
      </c>
    </row>
    <row r="45" spans="1:14" x14ac:dyDescent="0.25">
      <c r="A45" s="844"/>
      <c r="B45" s="844"/>
      <c r="C45" s="843" t="s">
        <v>1519</v>
      </c>
      <c r="D45" s="844"/>
      <c r="E45" s="844"/>
      <c r="F45" s="844"/>
      <c r="G45" s="1312"/>
      <c r="H45" s="812" t="s">
        <v>145</v>
      </c>
      <c r="I45" s="806" t="b">
        <v>0</v>
      </c>
      <c r="J45" s="806" t="b">
        <v>0</v>
      </c>
      <c r="K45" s="806" t="b">
        <v>0</v>
      </c>
      <c r="L45" s="806" t="b">
        <v>0</v>
      </c>
      <c r="M45" s="806" t="b">
        <v>0</v>
      </c>
    </row>
    <row r="46" spans="1:14" ht="38.25" x14ac:dyDescent="0.25">
      <c r="A46" s="844"/>
      <c r="B46" s="844"/>
      <c r="C46" s="843" t="s">
        <v>1519</v>
      </c>
      <c r="D46" s="844"/>
      <c r="E46" s="844"/>
      <c r="F46" s="844"/>
      <c r="G46" s="1312"/>
      <c r="H46" s="814" t="s">
        <v>666</v>
      </c>
      <c r="I46" s="813" t="s">
        <v>544</v>
      </c>
      <c r="J46" s="808" t="s">
        <v>545</v>
      </c>
      <c r="K46" s="808" t="s">
        <v>546</v>
      </c>
      <c r="L46" s="808" t="s">
        <v>548</v>
      </c>
      <c r="M46" s="808" t="s">
        <v>547</v>
      </c>
    </row>
    <row r="47" spans="1:14" x14ac:dyDescent="0.25">
      <c r="A47" s="844"/>
      <c r="B47" s="844"/>
      <c r="C47" s="843" t="s">
        <v>1519</v>
      </c>
      <c r="D47" s="844"/>
      <c r="E47" s="844"/>
      <c r="F47" s="844"/>
      <c r="G47" s="1312"/>
      <c r="H47" s="812" t="s">
        <v>144</v>
      </c>
      <c r="I47" s="806" t="b">
        <v>0</v>
      </c>
      <c r="J47" s="806" t="b">
        <v>0</v>
      </c>
      <c r="K47" s="806" t="b">
        <v>0</v>
      </c>
      <c r="L47" s="806" t="b">
        <v>0</v>
      </c>
      <c r="M47" s="806" t="b">
        <v>0</v>
      </c>
    </row>
    <row r="48" spans="1:14" x14ac:dyDescent="0.25">
      <c r="A48" s="844"/>
      <c r="B48" s="844"/>
      <c r="C48" s="843" t="s">
        <v>1519</v>
      </c>
      <c r="D48" s="844"/>
      <c r="E48" s="844"/>
      <c r="F48" s="844"/>
      <c r="G48" s="1312"/>
      <c r="H48" s="812" t="s">
        <v>145</v>
      </c>
      <c r="I48" s="806" t="b">
        <v>0</v>
      </c>
      <c r="J48" s="806" t="b">
        <v>0</v>
      </c>
      <c r="K48" s="806" t="b">
        <v>0</v>
      </c>
      <c r="L48" s="806" t="b">
        <v>0</v>
      </c>
      <c r="M48" s="806" t="b">
        <v>0</v>
      </c>
    </row>
    <row r="49" spans="1:14" ht="38.25" x14ac:dyDescent="0.25">
      <c r="A49" s="844"/>
      <c r="B49" s="844"/>
      <c r="C49" s="843" t="s">
        <v>1519</v>
      </c>
      <c r="D49" s="844"/>
      <c r="E49" s="844"/>
      <c r="F49" s="844"/>
      <c r="G49" s="1312"/>
      <c r="H49" s="814" t="s">
        <v>667</v>
      </c>
      <c r="I49" s="813" t="s">
        <v>655</v>
      </c>
      <c r="J49" s="808" t="s">
        <v>657</v>
      </c>
      <c r="K49" s="808" t="s">
        <v>658</v>
      </c>
      <c r="L49" s="808" t="s">
        <v>656</v>
      </c>
      <c r="M49" s="808" t="s">
        <v>659</v>
      </c>
    </row>
    <row r="50" spans="1:14" x14ac:dyDescent="0.25">
      <c r="A50" s="844"/>
      <c r="B50" s="844"/>
      <c r="C50" s="843" t="s">
        <v>1519</v>
      </c>
      <c r="D50" s="844"/>
      <c r="E50" s="844"/>
      <c r="F50" s="844"/>
      <c r="G50" s="1312"/>
      <c r="H50" s="812" t="s">
        <v>144</v>
      </c>
      <c r="I50" s="806" t="b">
        <v>0</v>
      </c>
      <c r="J50" s="806" t="b">
        <v>0</v>
      </c>
      <c r="K50" s="806" t="b">
        <v>0</v>
      </c>
      <c r="L50" s="806" t="b">
        <v>0</v>
      </c>
      <c r="M50" s="806" t="b">
        <v>0</v>
      </c>
    </row>
    <row r="51" spans="1:14" x14ac:dyDescent="0.25">
      <c r="A51" s="844"/>
      <c r="B51" s="844"/>
      <c r="C51" s="843" t="s">
        <v>1519</v>
      </c>
      <c r="D51" s="844"/>
      <c r="E51" s="844"/>
      <c r="F51" s="844"/>
      <c r="G51" s="1312"/>
      <c r="H51" s="812" t="s">
        <v>145</v>
      </c>
      <c r="I51" s="806" t="b">
        <v>0</v>
      </c>
      <c r="J51" s="806" t="b">
        <v>0</v>
      </c>
      <c r="K51" s="806" t="b">
        <v>0</v>
      </c>
      <c r="L51" s="806" t="b">
        <v>0</v>
      </c>
      <c r="M51" s="806" t="b">
        <v>0</v>
      </c>
    </row>
    <row r="52" spans="1:14" ht="38.25" x14ac:dyDescent="0.25">
      <c r="A52" s="844"/>
      <c r="B52" s="844"/>
      <c r="C52" s="843" t="s">
        <v>1519</v>
      </c>
      <c r="D52" s="844"/>
      <c r="E52" s="844"/>
      <c r="F52" s="844"/>
      <c r="G52" s="1312"/>
      <c r="H52" s="814" t="s">
        <v>668</v>
      </c>
      <c r="I52" s="813" t="s">
        <v>655</v>
      </c>
      <c r="J52" s="808" t="s">
        <v>657</v>
      </c>
      <c r="K52" s="808" t="s">
        <v>658</v>
      </c>
      <c r="L52" s="808" t="s">
        <v>656</v>
      </c>
      <c r="M52" s="808" t="s">
        <v>659</v>
      </c>
    </row>
    <row r="53" spans="1:14" x14ac:dyDescent="0.25">
      <c r="A53" s="844"/>
      <c r="B53" s="844"/>
      <c r="C53" s="843" t="s">
        <v>1519</v>
      </c>
      <c r="D53" s="844"/>
      <c r="E53" s="844"/>
      <c r="F53" s="844"/>
      <c r="G53" s="1312"/>
      <c r="H53" s="812" t="s">
        <v>144</v>
      </c>
      <c r="I53" s="806" t="b">
        <v>0</v>
      </c>
      <c r="J53" s="806" t="b">
        <v>0</v>
      </c>
      <c r="K53" s="806" t="b">
        <v>0</v>
      </c>
      <c r="L53" s="806" t="b">
        <v>0</v>
      </c>
      <c r="M53" s="806" t="b">
        <v>0</v>
      </c>
    </row>
    <row r="54" spans="1:14" x14ac:dyDescent="0.25">
      <c r="A54" s="844"/>
      <c r="B54" s="844"/>
      <c r="C54" s="843" t="s">
        <v>1519</v>
      </c>
      <c r="D54" s="844"/>
      <c r="E54" s="844"/>
      <c r="F54" s="844"/>
      <c r="G54" s="1313"/>
      <c r="H54" s="812" t="s">
        <v>145</v>
      </c>
      <c r="I54" s="806" t="b">
        <v>0</v>
      </c>
      <c r="J54" s="806" t="b">
        <v>0</v>
      </c>
      <c r="K54" s="806" t="b">
        <v>0</v>
      </c>
      <c r="L54" s="806" t="b">
        <v>0</v>
      </c>
      <c r="M54" s="806" t="b">
        <v>0</v>
      </c>
    </row>
    <row r="55" spans="1:14" ht="45" x14ac:dyDescent="0.25">
      <c r="A55" s="843" t="s">
        <v>1518</v>
      </c>
      <c r="B55" s="844"/>
      <c r="C55" s="843" t="s">
        <v>1519</v>
      </c>
      <c r="D55" s="844"/>
      <c r="E55" s="844"/>
      <c r="F55" s="844"/>
      <c r="G55" s="1311" t="s">
        <v>513</v>
      </c>
      <c r="H55" s="814" t="s">
        <v>685</v>
      </c>
      <c r="I55" s="813" t="s">
        <v>680</v>
      </c>
      <c r="J55" s="808" t="s">
        <v>686</v>
      </c>
      <c r="K55" s="808" t="s">
        <v>681</v>
      </c>
      <c r="L55" s="815" t="s">
        <v>684</v>
      </c>
      <c r="M55" s="816" t="s">
        <v>687</v>
      </c>
    </row>
    <row r="56" spans="1:14" x14ac:dyDescent="0.25">
      <c r="A56" s="843" t="s">
        <v>1518</v>
      </c>
      <c r="B56" s="844"/>
      <c r="C56" s="843" t="s">
        <v>1519</v>
      </c>
      <c r="D56" s="844"/>
      <c r="E56" s="844"/>
      <c r="F56" s="844"/>
      <c r="G56" s="1312"/>
      <c r="H56" s="812" t="s">
        <v>144</v>
      </c>
      <c r="I56" s="806" t="b">
        <v>0</v>
      </c>
      <c r="J56" s="806" t="b">
        <v>0</v>
      </c>
      <c r="K56" s="806" t="b">
        <v>0</v>
      </c>
      <c r="L56" s="806" t="b">
        <v>0</v>
      </c>
      <c r="M56" s="806" t="b">
        <v>0</v>
      </c>
    </row>
    <row r="57" spans="1:14" x14ac:dyDescent="0.25">
      <c r="A57" s="843" t="s">
        <v>1518</v>
      </c>
      <c r="B57" s="844"/>
      <c r="C57" s="843" t="s">
        <v>1519</v>
      </c>
      <c r="D57" s="844"/>
      <c r="E57" s="844"/>
      <c r="F57" s="844"/>
      <c r="G57" s="1312"/>
      <c r="H57" s="812" t="s">
        <v>145</v>
      </c>
      <c r="I57" s="806" t="b">
        <v>0</v>
      </c>
      <c r="J57" s="806" t="b">
        <v>0</v>
      </c>
      <c r="K57" s="806" t="b">
        <v>0</v>
      </c>
      <c r="L57" s="806" t="b">
        <v>0</v>
      </c>
      <c r="M57" s="806" t="b">
        <v>0</v>
      </c>
    </row>
    <row r="58" spans="1:14" ht="38.25" x14ac:dyDescent="0.25">
      <c r="A58" s="843" t="s">
        <v>1518</v>
      </c>
      <c r="B58" s="844"/>
      <c r="C58" s="843" t="s">
        <v>1519</v>
      </c>
      <c r="D58" s="844"/>
      <c r="E58" s="844"/>
      <c r="F58" s="844"/>
      <c r="G58" s="1312"/>
      <c r="H58" s="814" t="s">
        <v>683</v>
      </c>
      <c r="I58" s="813" t="s">
        <v>682</v>
      </c>
      <c r="J58" s="808" t="s">
        <v>689</v>
      </c>
      <c r="K58" s="808" t="s">
        <v>688</v>
      </c>
      <c r="L58" s="815" t="s">
        <v>684</v>
      </c>
      <c r="M58" s="816" t="s">
        <v>687</v>
      </c>
    </row>
    <row r="59" spans="1:14" x14ac:dyDescent="0.25">
      <c r="A59" s="843" t="s">
        <v>1518</v>
      </c>
      <c r="B59" s="844"/>
      <c r="C59" s="843" t="s">
        <v>1519</v>
      </c>
      <c r="D59" s="844"/>
      <c r="E59" s="844"/>
      <c r="F59" s="844"/>
      <c r="G59" s="1312"/>
      <c r="H59" s="812" t="s">
        <v>144</v>
      </c>
      <c r="I59" s="806" t="b">
        <v>0</v>
      </c>
      <c r="J59" s="806" t="b">
        <v>0</v>
      </c>
      <c r="K59" s="806" t="b">
        <v>0</v>
      </c>
      <c r="L59" s="806" t="b">
        <v>0</v>
      </c>
      <c r="M59" s="806" t="b">
        <v>0</v>
      </c>
    </row>
    <row r="60" spans="1:14" x14ac:dyDescent="0.25">
      <c r="A60" s="843" t="s">
        <v>1518</v>
      </c>
      <c r="B60" s="844"/>
      <c r="C60" s="843" t="s">
        <v>1519</v>
      </c>
      <c r="D60" s="844"/>
      <c r="E60" s="844"/>
      <c r="F60" s="844"/>
      <c r="G60" s="1313"/>
      <c r="H60" s="812" t="s">
        <v>145</v>
      </c>
      <c r="I60" s="806" t="b">
        <v>0</v>
      </c>
      <c r="J60" s="806" t="b">
        <v>0</v>
      </c>
      <c r="K60" s="806" t="b">
        <v>0</v>
      </c>
      <c r="L60" s="806" t="b">
        <v>0</v>
      </c>
      <c r="M60" s="806" t="b">
        <v>0</v>
      </c>
    </row>
    <row r="61" spans="1:14" ht="42" customHeight="1" x14ac:dyDescent="0.25">
      <c r="A61" s="844"/>
      <c r="B61" s="844"/>
      <c r="C61" s="843" t="s">
        <v>1519</v>
      </c>
      <c r="D61" s="844"/>
      <c r="E61" s="843" t="s">
        <v>1523</v>
      </c>
      <c r="F61" s="844"/>
      <c r="G61" s="1311" t="s">
        <v>182</v>
      </c>
      <c r="H61" s="810" t="s">
        <v>650</v>
      </c>
      <c r="I61" s="813" t="s">
        <v>645</v>
      </c>
      <c r="J61" s="808" t="s">
        <v>646</v>
      </c>
      <c r="K61" s="808" t="s">
        <v>649</v>
      </c>
      <c r="L61" s="808" t="s">
        <v>648</v>
      </c>
      <c r="M61" s="808" t="s">
        <v>647</v>
      </c>
      <c r="N61" s="902" t="s">
        <v>1516</v>
      </c>
    </row>
    <row r="62" spans="1:14" x14ac:dyDescent="0.25">
      <c r="A62" s="844"/>
      <c r="B62" s="844"/>
      <c r="C62" s="843" t="s">
        <v>1519</v>
      </c>
      <c r="D62" s="844"/>
      <c r="E62" s="843" t="s">
        <v>1523</v>
      </c>
      <c r="F62" s="844"/>
      <c r="G62" s="1312"/>
      <c r="H62" s="812" t="s">
        <v>144</v>
      </c>
      <c r="I62" s="806" t="b">
        <v>0</v>
      </c>
      <c r="J62" s="806" t="b">
        <v>0</v>
      </c>
      <c r="K62" s="806" t="b">
        <v>0</v>
      </c>
      <c r="L62" s="806" t="b">
        <v>0</v>
      </c>
      <c r="M62" s="806" t="b">
        <v>0</v>
      </c>
    </row>
    <row r="63" spans="1:14" x14ac:dyDescent="0.25">
      <c r="A63" s="844"/>
      <c r="B63" s="844"/>
      <c r="C63" s="843" t="s">
        <v>1519</v>
      </c>
      <c r="D63" s="844"/>
      <c r="E63" s="843" t="s">
        <v>1523</v>
      </c>
      <c r="F63" s="844"/>
      <c r="G63" s="1312"/>
      <c r="H63" s="812" t="s">
        <v>145</v>
      </c>
      <c r="I63" s="806" t="b">
        <v>0</v>
      </c>
      <c r="J63" s="806" t="b">
        <v>0</v>
      </c>
      <c r="K63" s="806" t="b">
        <v>0</v>
      </c>
      <c r="L63" s="806" t="b">
        <v>0</v>
      </c>
      <c r="M63" s="806" t="b">
        <v>0</v>
      </c>
    </row>
    <row r="64" spans="1:14" ht="51" x14ac:dyDescent="0.25">
      <c r="A64" s="844"/>
      <c r="B64" s="844"/>
      <c r="C64" s="843" t="s">
        <v>1519</v>
      </c>
      <c r="D64" s="844"/>
      <c r="E64" s="844"/>
      <c r="F64" s="844"/>
      <c r="G64" s="1312"/>
      <c r="H64" s="810" t="s">
        <v>543</v>
      </c>
      <c r="I64" s="813" t="s">
        <v>538</v>
      </c>
      <c r="J64" s="808" t="s">
        <v>539</v>
      </c>
      <c r="K64" s="808" t="s">
        <v>540</v>
      </c>
      <c r="L64" s="808" t="s">
        <v>541</v>
      </c>
      <c r="M64" s="808" t="s">
        <v>542</v>
      </c>
    </row>
    <row r="65" spans="1:13" x14ac:dyDescent="0.25">
      <c r="A65" s="844"/>
      <c r="B65" s="844"/>
      <c r="C65" s="843" t="s">
        <v>1519</v>
      </c>
      <c r="D65" s="844"/>
      <c r="E65" s="844"/>
      <c r="F65" s="844"/>
      <c r="G65" s="1312"/>
      <c r="H65" s="812" t="s">
        <v>144</v>
      </c>
      <c r="I65" s="806" t="b">
        <v>0</v>
      </c>
      <c r="J65" s="806" t="b">
        <v>0</v>
      </c>
      <c r="K65" s="806" t="b">
        <v>0</v>
      </c>
      <c r="L65" s="806" t="b">
        <v>0</v>
      </c>
      <c r="M65" s="806" t="b">
        <v>0</v>
      </c>
    </row>
    <row r="66" spans="1:13" x14ac:dyDescent="0.25">
      <c r="A66" s="844"/>
      <c r="B66" s="844"/>
      <c r="C66" s="843" t="s">
        <v>1519</v>
      </c>
      <c r="D66" s="844"/>
      <c r="E66" s="844"/>
      <c r="F66" s="844"/>
      <c r="G66" s="1312"/>
      <c r="H66" s="812" t="s">
        <v>145</v>
      </c>
      <c r="I66" s="806" t="b">
        <v>0</v>
      </c>
      <c r="J66" s="806" t="b">
        <v>0</v>
      </c>
      <c r="K66" s="806" t="b">
        <v>0</v>
      </c>
      <c r="L66" s="806" t="b">
        <v>0</v>
      </c>
      <c r="M66" s="806" t="b">
        <v>0</v>
      </c>
    </row>
    <row r="67" spans="1:13" ht="38.25" x14ac:dyDescent="0.25">
      <c r="A67" s="844"/>
      <c r="B67" s="843" t="s">
        <v>1522</v>
      </c>
      <c r="C67" s="843" t="s">
        <v>1519</v>
      </c>
      <c r="D67" s="844"/>
      <c r="E67" s="844"/>
      <c r="F67" s="844"/>
      <c r="G67" s="1312"/>
      <c r="H67" s="810" t="s">
        <v>549</v>
      </c>
      <c r="I67" s="813" t="s">
        <v>533</v>
      </c>
      <c r="J67" s="808" t="s">
        <v>534</v>
      </c>
      <c r="K67" s="808" t="s">
        <v>535</v>
      </c>
      <c r="L67" s="808" t="s">
        <v>536</v>
      </c>
      <c r="M67" s="808" t="s">
        <v>537</v>
      </c>
    </row>
    <row r="68" spans="1:13" x14ac:dyDescent="0.25">
      <c r="A68" s="844"/>
      <c r="B68" s="843" t="s">
        <v>1522</v>
      </c>
      <c r="C68" s="843" t="s">
        <v>1519</v>
      </c>
      <c r="D68" s="844"/>
      <c r="E68" s="844"/>
      <c r="F68" s="844"/>
      <c r="G68" s="1312"/>
      <c r="H68" s="812" t="s">
        <v>144</v>
      </c>
      <c r="I68" s="806" t="b">
        <v>0</v>
      </c>
      <c r="J68" s="806" t="b">
        <v>0</v>
      </c>
      <c r="K68" s="806" t="b">
        <v>0</v>
      </c>
      <c r="L68" s="806" t="b">
        <v>0</v>
      </c>
      <c r="M68" s="806" t="b">
        <v>0</v>
      </c>
    </row>
    <row r="69" spans="1:13" x14ac:dyDescent="0.25">
      <c r="A69" s="844"/>
      <c r="B69" s="843" t="s">
        <v>1522</v>
      </c>
      <c r="C69" s="843" t="s">
        <v>1519</v>
      </c>
      <c r="D69" s="844"/>
      <c r="E69" s="844"/>
      <c r="F69" s="844"/>
      <c r="G69" s="1313"/>
      <c r="H69" s="812" t="s">
        <v>145</v>
      </c>
      <c r="I69" s="806" t="b">
        <v>0</v>
      </c>
      <c r="J69" s="806" t="b">
        <v>0</v>
      </c>
      <c r="K69" s="806" t="b">
        <v>0</v>
      </c>
      <c r="L69" s="806" t="b">
        <v>0</v>
      </c>
      <c r="M69" s="806" t="b">
        <v>0</v>
      </c>
    </row>
    <row r="70" spans="1:13" ht="63.75" x14ac:dyDescent="0.25">
      <c r="A70" s="844"/>
      <c r="B70" s="844"/>
      <c r="C70" s="843" t="s">
        <v>1519</v>
      </c>
      <c r="D70" s="844"/>
      <c r="E70" s="843" t="s">
        <v>1523</v>
      </c>
      <c r="F70" s="844"/>
      <c r="G70" s="1311" t="s">
        <v>651</v>
      </c>
      <c r="H70" s="814" t="s">
        <v>1034</v>
      </c>
      <c r="I70" s="813" t="s">
        <v>660</v>
      </c>
      <c r="J70" s="808" t="s">
        <v>661</v>
      </c>
      <c r="K70" s="808" t="s">
        <v>654</v>
      </c>
      <c r="L70" s="808" t="s">
        <v>653</v>
      </c>
      <c r="M70" s="808" t="s">
        <v>550</v>
      </c>
    </row>
    <row r="71" spans="1:13" x14ac:dyDescent="0.25">
      <c r="A71" s="844"/>
      <c r="B71" s="844"/>
      <c r="C71" s="843" t="s">
        <v>1519</v>
      </c>
      <c r="D71" s="844"/>
      <c r="E71" s="843" t="s">
        <v>1523</v>
      </c>
      <c r="F71" s="844"/>
      <c r="G71" s="1312"/>
      <c r="H71" s="812" t="s">
        <v>144</v>
      </c>
      <c r="I71" s="806" t="b">
        <v>0</v>
      </c>
      <c r="J71" s="806" t="b">
        <v>0</v>
      </c>
      <c r="K71" s="806" t="b">
        <v>0</v>
      </c>
      <c r="L71" s="806" t="b">
        <v>0</v>
      </c>
      <c r="M71" s="806" t="b">
        <v>0</v>
      </c>
    </row>
    <row r="72" spans="1:13" x14ac:dyDescent="0.25">
      <c r="A72" s="844"/>
      <c r="B72" s="844"/>
      <c r="C72" s="843" t="s">
        <v>1519</v>
      </c>
      <c r="D72" s="844"/>
      <c r="E72" s="843" t="s">
        <v>1523</v>
      </c>
      <c r="F72" s="844"/>
      <c r="G72" s="1312"/>
      <c r="H72" s="812" t="s">
        <v>145</v>
      </c>
      <c r="I72" s="806" t="b">
        <v>0</v>
      </c>
      <c r="J72" s="806" t="b">
        <v>0</v>
      </c>
      <c r="K72" s="806" t="b">
        <v>0</v>
      </c>
      <c r="L72" s="806" t="b">
        <v>0</v>
      </c>
      <c r="M72" s="806" t="b">
        <v>0</v>
      </c>
    </row>
    <row r="73" spans="1:13" ht="38.25" x14ac:dyDescent="0.25">
      <c r="A73" s="844"/>
      <c r="B73" s="844"/>
      <c r="C73" s="843" t="s">
        <v>1519</v>
      </c>
      <c r="D73" s="844"/>
      <c r="E73" s="843" t="s">
        <v>1523</v>
      </c>
      <c r="F73" s="844"/>
      <c r="G73" s="1312"/>
      <c r="H73" s="810" t="s">
        <v>652</v>
      </c>
      <c r="I73" s="813" t="s">
        <v>551</v>
      </c>
      <c r="J73" s="808" t="s">
        <v>552</v>
      </c>
      <c r="K73" s="808" t="s">
        <v>555</v>
      </c>
      <c r="L73" s="808" t="s">
        <v>554</v>
      </c>
      <c r="M73" s="808" t="s">
        <v>553</v>
      </c>
    </row>
    <row r="74" spans="1:13" x14ac:dyDescent="0.25">
      <c r="A74" s="844"/>
      <c r="B74" s="844"/>
      <c r="C74" s="843" t="s">
        <v>1519</v>
      </c>
      <c r="D74" s="844"/>
      <c r="E74" s="843" t="s">
        <v>1523</v>
      </c>
      <c r="F74" s="844"/>
      <c r="G74" s="1312"/>
      <c r="H74" s="812" t="s">
        <v>144</v>
      </c>
      <c r="I74" s="806" t="b">
        <v>0</v>
      </c>
      <c r="J74" s="806" t="b">
        <v>0</v>
      </c>
      <c r="K74" s="806" t="b">
        <v>0</v>
      </c>
      <c r="L74" s="806" t="b">
        <v>0</v>
      </c>
      <c r="M74" s="806" t="b">
        <v>0</v>
      </c>
    </row>
    <row r="75" spans="1:13" x14ac:dyDescent="0.25">
      <c r="A75" s="844"/>
      <c r="B75" s="844"/>
      <c r="C75" s="843" t="s">
        <v>1519</v>
      </c>
      <c r="D75" s="844"/>
      <c r="E75" s="843" t="s">
        <v>1523</v>
      </c>
      <c r="F75" s="844"/>
      <c r="G75" s="1313"/>
      <c r="H75" s="812" t="s">
        <v>145</v>
      </c>
      <c r="I75" s="806" t="b">
        <v>0</v>
      </c>
      <c r="J75" s="806" t="b">
        <v>0</v>
      </c>
      <c r="K75" s="806" t="b">
        <v>0</v>
      </c>
      <c r="L75" s="806" t="b">
        <v>0</v>
      </c>
      <c r="M75" s="806" t="b">
        <v>0</v>
      </c>
    </row>
    <row r="76" spans="1:13" ht="76.5" x14ac:dyDescent="0.25">
      <c r="A76" s="844"/>
      <c r="B76" s="844"/>
      <c r="C76" s="843" t="s">
        <v>1519</v>
      </c>
      <c r="D76" s="844"/>
      <c r="E76" s="843" t="s">
        <v>1523</v>
      </c>
      <c r="F76" s="844"/>
      <c r="G76" s="1312"/>
      <c r="H76" s="810" t="s">
        <v>200</v>
      </c>
      <c r="I76" s="813"/>
      <c r="J76" s="808" t="s">
        <v>191</v>
      </c>
      <c r="K76" s="808" t="s">
        <v>606</v>
      </c>
      <c r="L76" s="808" t="s">
        <v>607</v>
      </c>
      <c r="M76" s="808" t="s">
        <v>608</v>
      </c>
    </row>
    <row r="77" spans="1:13" x14ac:dyDescent="0.25">
      <c r="A77" s="844"/>
      <c r="B77" s="844"/>
      <c r="C77" s="843" t="s">
        <v>1519</v>
      </c>
      <c r="D77" s="844"/>
      <c r="E77" s="843" t="s">
        <v>1523</v>
      </c>
      <c r="F77" s="844"/>
      <c r="G77" s="1312"/>
      <c r="H77" s="812" t="s">
        <v>144</v>
      </c>
      <c r="I77" s="806" t="b">
        <v>0</v>
      </c>
      <c r="J77" s="806" t="b">
        <v>0</v>
      </c>
      <c r="K77" s="806" t="b">
        <v>0</v>
      </c>
      <c r="L77" s="806" t="b">
        <v>0</v>
      </c>
      <c r="M77" s="806" t="b">
        <v>0</v>
      </c>
    </row>
    <row r="78" spans="1:13" x14ac:dyDescent="0.25">
      <c r="A78" s="844"/>
      <c r="B78" s="844"/>
      <c r="C78" s="843" t="s">
        <v>1519</v>
      </c>
      <c r="D78" s="844"/>
      <c r="E78" s="843" t="s">
        <v>1523</v>
      </c>
      <c r="F78" s="844"/>
      <c r="G78" s="1312"/>
      <c r="H78" s="812" t="s">
        <v>145</v>
      </c>
      <c r="I78" s="806" t="b">
        <v>0</v>
      </c>
      <c r="J78" s="806" t="b">
        <v>0</v>
      </c>
      <c r="K78" s="806" t="b">
        <v>0</v>
      </c>
      <c r="L78" s="806" t="b">
        <v>0</v>
      </c>
      <c r="M78" s="806" t="b">
        <v>0</v>
      </c>
    </row>
    <row r="79" spans="1:13" x14ac:dyDescent="0.25">
      <c r="A79" s="844"/>
      <c r="B79" s="843" t="s">
        <v>1522</v>
      </c>
      <c r="C79" s="843" t="s">
        <v>1519</v>
      </c>
      <c r="D79" s="844"/>
      <c r="E79" s="844"/>
      <c r="F79" s="844"/>
      <c r="G79" s="1312"/>
      <c r="H79" s="810" t="s">
        <v>201</v>
      </c>
      <c r="I79" s="813"/>
      <c r="J79" s="817" t="s">
        <v>690</v>
      </c>
      <c r="K79" s="808"/>
      <c r="L79" s="817"/>
      <c r="M79" s="817"/>
    </row>
    <row r="80" spans="1:13" x14ac:dyDescent="0.25">
      <c r="A80" s="844"/>
      <c r="B80" s="843" t="s">
        <v>1522</v>
      </c>
      <c r="C80" s="843" t="s">
        <v>1519</v>
      </c>
      <c r="D80" s="844"/>
      <c r="E80" s="844"/>
      <c r="F80" s="844"/>
      <c r="G80" s="1312"/>
      <c r="H80" s="812" t="s">
        <v>144</v>
      </c>
      <c r="I80" s="806" t="b">
        <v>0</v>
      </c>
      <c r="J80" s="806" t="b">
        <v>0</v>
      </c>
      <c r="K80" s="806" t="b">
        <v>0</v>
      </c>
      <c r="L80" s="806" t="b">
        <v>0</v>
      </c>
      <c r="M80" s="806" t="b">
        <v>0</v>
      </c>
    </row>
    <row r="81" spans="1:14" x14ac:dyDescent="0.25">
      <c r="A81" s="844"/>
      <c r="B81" s="843" t="s">
        <v>1522</v>
      </c>
      <c r="C81" s="843" t="s">
        <v>1519</v>
      </c>
      <c r="D81" s="844"/>
      <c r="E81" s="844"/>
      <c r="F81" s="844"/>
      <c r="G81" s="1312"/>
      <c r="H81" s="812" t="s">
        <v>145</v>
      </c>
      <c r="I81" s="806" t="b">
        <v>0</v>
      </c>
      <c r="J81" s="806" t="b">
        <v>0</v>
      </c>
      <c r="K81" s="806" t="b">
        <v>0</v>
      </c>
      <c r="L81" s="806" t="b">
        <v>0</v>
      </c>
      <c r="M81" s="806" t="b">
        <v>0</v>
      </c>
    </row>
    <row r="82" spans="1:14" ht="38.25" x14ac:dyDescent="0.25">
      <c r="A82" s="844"/>
      <c r="B82" s="844"/>
      <c r="C82" s="843" t="s">
        <v>1519</v>
      </c>
      <c r="D82" s="844"/>
      <c r="E82" s="843" t="s">
        <v>1523</v>
      </c>
      <c r="F82" s="844"/>
      <c r="G82" s="1312"/>
      <c r="H82" s="810" t="s">
        <v>202</v>
      </c>
      <c r="I82" s="813" t="s">
        <v>609</v>
      </c>
      <c r="J82" s="808" t="s">
        <v>662</v>
      </c>
      <c r="K82" s="808" t="s">
        <v>663</v>
      </c>
      <c r="L82" s="808" t="s">
        <v>664</v>
      </c>
      <c r="M82" s="808" t="s">
        <v>665</v>
      </c>
    </row>
    <row r="83" spans="1:14" x14ac:dyDescent="0.25">
      <c r="A83" s="844"/>
      <c r="B83" s="844"/>
      <c r="C83" s="843" t="s">
        <v>1519</v>
      </c>
      <c r="D83" s="844"/>
      <c r="E83" s="843" t="s">
        <v>1523</v>
      </c>
      <c r="F83" s="844"/>
      <c r="G83" s="1312"/>
      <c r="H83" s="812" t="s">
        <v>144</v>
      </c>
      <c r="I83" s="806" t="b">
        <v>0</v>
      </c>
      <c r="J83" s="806" t="b">
        <v>0</v>
      </c>
      <c r="K83" s="806" t="b">
        <v>0</v>
      </c>
      <c r="L83" s="806" t="b">
        <v>0</v>
      </c>
      <c r="M83" s="806" t="b">
        <v>0</v>
      </c>
    </row>
    <row r="84" spans="1:14" x14ac:dyDescent="0.25">
      <c r="A84" s="844"/>
      <c r="B84" s="844"/>
      <c r="C84" s="843" t="s">
        <v>1519</v>
      </c>
      <c r="D84" s="844"/>
      <c r="E84" s="843" t="s">
        <v>1523</v>
      </c>
      <c r="F84" s="844"/>
      <c r="G84" s="1313"/>
      <c r="H84" s="812" t="s">
        <v>145</v>
      </c>
      <c r="I84" s="806" t="b">
        <v>0</v>
      </c>
      <c r="J84" s="806" t="b">
        <v>0</v>
      </c>
      <c r="K84" s="806" t="b">
        <v>0</v>
      </c>
      <c r="L84" s="806" t="b">
        <v>0</v>
      </c>
      <c r="M84" s="806" t="b">
        <v>0</v>
      </c>
    </row>
    <row r="85" spans="1:14" ht="89.25" x14ac:dyDescent="0.25">
      <c r="A85" s="844"/>
      <c r="B85" s="843" t="s">
        <v>1522</v>
      </c>
      <c r="C85" s="843" t="s">
        <v>1519</v>
      </c>
      <c r="D85" s="844"/>
      <c r="E85" s="844"/>
      <c r="F85" s="844"/>
      <c r="G85" s="1310"/>
      <c r="H85" s="810" t="s">
        <v>529</v>
      </c>
      <c r="I85" s="813" t="s">
        <v>591</v>
      </c>
      <c r="J85" s="808" t="s">
        <v>596</v>
      </c>
      <c r="K85" s="808" t="s">
        <v>597</v>
      </c>
      <c r="L85" s="808" t="s">
        <v>598</v>
      </c>
      <c r="M85" s="808" t="s">
        <v>592</v>
      </c>
    </row>
    <row r="86" spans="1:14" x14ac:dyDescent="0.25">
      <c r="A86" s="844"/>
      <c r="B86" s="843" t="s">
        <v>1522</v>
      </c>
      <c r="C86" s="843" t="s">
        <v>1519</v>
      </c>
      <c r="D86" s="844"/>
      <c r="E86" s="844"/>
      <c r="F86" s="844"/>
      <c r="G86" s="1310"/>
      <c r="H86" s="812" t="s">
        <v>144</v>
      </c>
      <c r="I86" s="806" t="b">
        <v>0</v>
      </c>
      <c r="J86" s="806" t="b">
        <v>0</v>
      </c>
      <c r="K86" s="806" t="b">
        <v>0</v>
      </c>
      <c r="L86" s="806" t="b">
        <v>0</v>
      </c>
      <c r="M86" s="806" t="b">
        <v>0</v>
      </c>
    </row>
    <row r="87" spans="1:14" x14ac:dyDescent="0.25">
      <c r="A87" s="844"/>
      <c r="B87" s="843" t="s">
        <v>1522</v>
      </c>
      <c r="C87" s="843" t="s">
        <v>1519</v>
      </c>
      <c r="D87" s="844"/>
      <c r="E87" s="844"/>
      <c r="F87" s="844"/>
      <c r="G87" s="1310"/>
      <c r="H87" s="812" t="s">
        <v>145</v>
      </c>
      <c r="I87" s="806" t="b">
        <v>0</v>
      </c>
      <c r="J87" s="806" t="b">
        <v>0</v>
      </c>
      <c r="K87" s="806" t="b">
        <v>0</v>
      </c>
      <c r="L87" s="806" t="b">
        <v>0</v>
      </c>
      <c r="M87" s="806" t="b">
        <v>0</v>
      </c>
    </row>
    <row r="88" spans="1:14" ht="89.25" x14ac:dyDescent="0.25">
      <c r="A88" s="844"/>
      <c r="B88" s="843" t="s">
        <v>1522</v>
      </c>
      <c r="C88" s="843" t="s">
        <v>1519</v>
      </c>
      <c r="D88" s="844"/>
      <c r="E88" s="844"/>
      <c r="F88" s="844"/>
      <c r="G88" s="1310"/>
      <c r="H88" s="810" t="s">
        <v>530</v>
      </c>
      <c r="I88" s="813" t="s">
        <v>600</v>
      </c>
      <c r="J88" s="808" t="s">
        <v>599</v>
      </c>
      <c r="K88" s="808" t="s">
        <v>597</v>
      </c>
      <c r="L88" s="808" t="s">
        <v>598</v>
      </c>
      <c r="M88" s="808" t="s">
        <v>592</v>
      </c>
    </row>
    <row r="89" spans="1:14" x14ac:dyDescent="0.25">
      <c r="A89" s="844"/>
      <c r="B89" s="843" t="s">
        <v>1522</v>
      </c>
      <c r="C89" s="843" t="s">
        <v>1519</v>
      </c>
      <c r="D89" s="844"/>
      <c r="E89" s="844"/>
      <c r="F89" s="844"/>
      <c r="G89" s="1310"/>
      <c r="H89" s="812" t="s">
        <v>144</v>
      </c>
      <c r="I89" s="806" t="b">
        <v>0</v>
      </c>
      <c r="J89" s="806" t="b">
        <v>0</v>
      </c>
      <c r="K89" s="806" t="b">
        <v>0</v>
      </c>
      <c r="L89" s="806" t="b">
        <v>0</v>
      </c>
      <c r="M89" s="806" t="b">
        <v>0</v>
      </c>
    </row>
    <row r="90" spans="1:14" x14ac:dyDescent="0.25">
      <c r="A90" s="844"/>
      <c r="B90" s="843" t="s">
        <v>1522</v>
      </c>
      <c r="C90" s="843" t="s">
        <v>1519</v>
      </c>
      <c r="D90" s="844"/>
      <c r="E90" s="844"/>
      <c r="F90" s="844"/>
      <c r="G90" s="1310"/>
      <c r="H90" s="812" t="s">
        <v>145</v>
      </c>
      <c r="I90" s="806" t="b">
        <v>0</v>
      </c>
      <c r="J90" s="806" t="b">
        <v>0</v>
      </c>
      <c r="K90" s="806" t="b">
        <v>0</v>
      </c>
      <c r="L90" s="806" t="b">
        <v>0</v>
      </c>
      <c r="M90" s="806" t="b">
        <v>0</v>
      </c>
    </row>
    <row r="91" spans="1:14" ht="45" x14ac:dyDescent="0.25">
      <c r="A91" s="844"/>
      <c r="B91" s="843" t="s">
        <v>1522</v>
      </c>
      <c r="C91" s="843" t="s">
        <v>1519</v>
      </c>
      <c r="D91" s="844"/>
      <c r="E91" s="844"/>
      <c r="F91" s="844"/>
      <c r="G91" s="1310"/>
      <c r="H91" s="810" t="s">
        <v>531</v>
      </c>
      <c r="I91" s="813" t="s">
        <v>593</v>
      </c>
      <c r="J91" s="808" t="s">
        <v>1163</v>
      </c>
      <c r="K91" s="808" t="s">
        <v>594</v>
      </c>
      <c r="L91" s="808"/>
      <c r="M91" s="808" t="s">
        <v>595</v>
      </c>
      <c r="N91" s="906" t="s">
        <v>1524</v>
      </c>
    </row>
    <row r="92" spans="1:14" x14ac:dyDescent="0.25">
      <c r="A92" s="844"/>
      <c r="B92" s="843" t="s">
        <v>1522</v>
      </c>
      <c r="C92" s="843" t="s">
        <v>1519</v>
      </c>
      <c r="D92" s="844"/>
      <c r="E92" s="844"/>
      <c r="F92" s="844"/>
      <c r="G92" s="1310"/>
      <c r="H92" s="812" t="s">
        <v>144</v>
      </c>
      <c r="I92" s="806" t="b">
        <v>0</v>
      </c>
      <c r="J92" s="806" t="b">
        <v>0</v>
      </c>
      <c r="K92" s="806" t="b">
        <v>0</v>
      </c>
      <c r="L92" s="806" t="b">
        <v>0</v>
      </c>
      <c r="M92" s="806" t="b">
        <v>0</v>
      </c>
    </row>
    <row r="93" spans="1:14" x14ac:dyDescent="0.25">
      <c r="A93" s="844"/>
      <c r="B93" s="843" t="s">
        <v>1522</v>
      </c>
      <c r="C93" s="843" t="s">
        <v>1519</v>
      </c>
      <c r="D93" s="844"/>
      <c r="E93" s="844"/>
      <c r="F93" s="844"/>
      <c r="G93" s="1310"/>
      <c r="H93" s="812" t="s">
        <v>145</v>
      </c>
      <c r="I93" s="806" t="b">
        <v>0</v>
      </c>
      <c r="J93" s="806" t="b">
        <v>0</v>
      </c>
      <c r="K93" s="806" t="b">
        <v>0</v>
      </c>
      <c r="L93" s="806" t="b">
        <v>0</v>
      </c>
      <c r="M93" s="806" t="b">
        <v>0</v>
      </c>
    </row>
  </sheetData>
  <sheetProtection sheet="1" formatColumns="0" formatRows="0"/>
  <customSheetViews>
    <customSheetView guid="{BDC8AE3F-6C52-4013-8B34-4743A4E33792}" hiddenColumns="1" topLeftCell="A3">
      <pane xSplit="5" ySplit="2" topLeftCell="F99" activePane="bottomRight" state="frozen"/>
      <selection pane="bottomRight" activeCell="E3" sqref="A3:XFD120"/>
      <pageMargins left="0.7" right="0.7" top="0.75" bottom="0.75" header="0.3" footer="0.3"/>
      <pageSetup orientation="portrait" horizontalDpi="300" verticalDpi="300" r:id="rId1"/>
    </customSheetView>
    <customSheetView guid="{DFDD0A5F-1CD5-4B59-83C1-73FEE1AC7815}" hiddenRows="1" hiddenColumns="1" topLeftCell="A3">
      <pane xSplit="5" ySplit="3" topLeftCell="F99" activePane="bottomRight" state="frozen"/>
      <selection pane="bottomRight" activeCell="F105" sqref="F105"/>
      <pageMargins left="0.7" right="0.7" top="0.75" bottom="0.75" header="0.3" footer="0.3"/>
      <pageSetup orientation="portrait" horizontalDpi="300" verticalDpi="300" r:id="rId2"/>
    </customSheetView>
  </customSheetViews>
  <mergeCells count="12">
    <mergeCell ref="A1:F2"/>
    <mergeCell ref="J1:L1"/>
    <mergeCell ref="G85:G93"/>
    <mergeCell ref="I2:M2"/>
    <mergeCell ref="G7:G18"/>
    <mergeCell ref="G40:G54"/>
    <mergeCell ref="G4:G6"/>
    <mergeCell ref="G76:G84"/>
    <mergeCell ref="G19:G39"/>
    <mergeCell ref="G55:G60"/>
    <mergeCell ref="G61:G69"/>
    <mergeCell ref="G70:G75"/>
  </mergeCells>
  <conditionalFormatting sqref="I63">
    <cfRule type="expression" dxfId="1122" priority="160">
      <formula>I63=TRUE</formula>
    </cfRule>
  </conditionalFormatting>
  <conditionalFormatting sqref="I66">
    <cfRule type="expression" dxfId="1121" priority="153">
      <formula>I66=TRUE</formula>
    </cfRule>
  </conditionalFormatting>
  <conditionalFormatting sqref="I63:J63">
    <cfRule type="expression" dxfId="1120" priority="158">
      <formula>I63=FALSE</formula>
    </cfRule>
  </conditionalFormatting>
  <conditionalFormatting sqref="I72:J72">
    <cfRule type="expression" dxfId="1119" priority="144">
      <formula>I72=TRUE</formula>
    </cfRule>
  </conditionalFormatting>
  <conditionalFormatting sqref="I55:K55">
    <cfRule type="expression" dxfId="1118" priority="308">
      <formula>+COUNTIF(#REF!,"TRUE")&gt;1</formula>
    </cfRule>
    <cfRule type="expression" dxfId="1117" priority="310">
      <formula>#REF!=TRUE</formula>
    </cfRule>
    <cfRule type="expression" dxfId="1116" priority="309">
      <formula>#REF!=TRUE</formula>
    </cfRule>
  </conditionalFormatting>
  <conditionalFormatting sqref="I58:K58">
    <cfRule type="expression" dxfId="1115" priority="314">
      <formula>I61=TRUE</formula>
    </cfRule>
    <cfRule type="expression" dxfId="1114" priority="313">
      <formula>#REF!=TRUE</formula>
    </cfRule>
    <cfRule type="expression" dxfId="1113" priority="312">
      <formula>+COUNTIF(I61:I61,"TRUE")&gt;1</formula>
    </cfRule>
  </conditionalFormatting>
  <conditionalFormatting sqref="I16:L16">
    <cfRule type="expression" dxfId="1112" priority="5">
      <formula>+COUNTIF(I19:I19,"TRUE")&gt;1</formula>
    </cfRule>
    <cfRule type="expression" dxfId="1111" priority="6">
      <formula>#REF!=TRUE</formula>
    </cfRule>
    <cfRule type="expression" dxfId="1110" priority="7">
      <formula>I19=TRUE</formula>
    </cfRule>
  </conditionalFormatting>
  <conditionalFormatting sqref="I4:M4 I19:M19">
    <cfRule type="expression" dxfId="1109" priority="56">
      <formula>I7=TRUE</formula>
    </cfRule>
    <cfRule type="expression" dxfId="1108" priority="55">
      <formula>I10=TRUE</formula>
    </cfRule>
    <cfRule type="expression" dxfId="1107" priority="54">
      <formula>+COUNTIF(I7:I10,"TRUE")&gt;1</formula>
    </cfRule>
  </conditionalFormatting>
  <conditionalFormatting sqref="I5:M5">
    <cfRule type="expression" dxfId="1106" priority="84">
      <formula>I5=FALSE</formula>
    </cfRule>
    <cfRule type="expression" dxfId="1105" priority="83">
      <formula>I5=TRUE</formula>
    </cfRule>
    <cfRule type="expression" dxfId="1104" priority="79">
      <formula>+COUNTIF($I$5:$M$5,TRUE)&gt;1</formula>
    </cfRule>
  </conditionalFormatting>
  <conditionalFormatting sqref="I6:M6">
    <cfRule type="expression" dxfId="1103" priority="81">
      <formula>I6=FALSE</formula>
    </cfRule>
    <cfRule type="expression" dxfId="1102" priority="82">
      <formula>I6=TRUE</formula>
    </cfRule>
    <cfRule type="expression" dxfId="1101" priority="80">
      <formula>+COUNTIF($I$6:$M$6,"TRUE")&gt;1</formula>
    </cfRule>
  </conditionalFormatting>
  <conditionalFormatting sqref="I7:M7">
    <cfRule type="expression" dxfId="1100" priority="227">
      <formula>+COUNTIF(#REF!,"TRUE")&gt;1</formula>
    </cfRule>
    <cfRule type="expression" dxfId="1099" priority="228">
      <formula>+COUNTIF(I10:I13,"TRUE")&gt;1</formula>
    </cfRule>
    <cfRule type="expression" dxfId="1098" priority="229">
      <formula>I13=TRUE</formula>
    </cfRule>
    <cfRule type="expression" dxfId="1097" priority="230">
      <formula>I10=TRUE</formula>
    </cfRule>
  </conditionalFormatting>
  <conditionalFormatting sqref="I8:M8">
    <cfRule type="expression" dxfId="1096" priority="221">
      <formula>+COUNTIF($I$7:$M$7,TRUE)&gt;1</formula>
    </cfRule>
    <cfRule type="expression" dxfId="1095" priority="226">
      <formula>I8=FALSE</formula>
    </cfRule>
    <cfRule type="expression" dxfId="1094" priority="225">
      <formula>I8=TRUE</formula>
    </cfRule>
  </conditionalFormatting>
  <conditionalFormatting sqref="I9:M9">
    <cfRule type="expression" dxfId="1093" priority="222">
      <formula>+COUNTIF($I$8:$M$8,"TRUE")&gt;1</formula>
    </cfRule>
    <cfRule type="expression" dxfId="1092" priority="224">
      <formula>I9=TRUE</formula>
    </cfRule>
    <cfRule type="expression" dxfId="1091" priority="223">
      <formula>I9=FALSE</formula>
    </cfRule>
  </conditionalFormatting>
  <conditionalFormatting sqref="I10:M10">
    <cfRule type="expression" dxfId="1090" priority="303">
      <formula>+COUNTIF(#REF!,"TRUE")&gt;1</formula>
    </cfRule>
    <cfRule type="expression" dxfId="1089" priority="304">
      <formula>+COUNTIF(I13:I16,"TRUE")&gt;1</formula>
    </cfRule>
    <cfRule type="expression" dxfId="1088" priority="305">
      <formula>I16=TRUE</formula>
    </cfRule>
    <cfRule type="expression" dxfId="1087" priority="306">
      <formula>I13=TRUE</formula>
    </cfRule>
  </conditionalFormatting>
  <conditionalFormatting sqref="I11:M11">
    <cfRule type="expression" dxfId="1086" priority="220">
      <formula>I11=FALSE</formula>
    </cfRule>
    <cfRule type="expression" dxfId="1085" priority="219">
      <formula>I11=TRUE</formula>
    </cfRule>
    <cfRule type="expression" dxfId="1084" priority="215">
      <formula>+COUNTIF($I$7:$M$7,TRUE)&gt;1</formula>
    </cfRule>
  </conditionalFormatting>
  <conditionalFormatting sqref="I12:M12">
    <cfRule type="expression" dxfId="1083" priority="217">
      <formula>I12=FALSE</formula>
    </cfRule>
    <cfRule type="expression" dxfId="1082" priority="218">
      <formula>I12=TRUE</formula>
    </cfRule>
    <cfRule type="expression" dxfId="1081" priority="216">
      <formula>+COUNTIF($I$8:$M$8,"TRUE")&gt;1</formula>
    </cfRule>
  </conditionalFormatting>
  <conditionalFormatting sqref="I13:M13">
    <cfRule type="expression" dxfId="1080" priority="285">
      <formula>#REF!=TRUE</formula>
    </cfRule>
    <cfRule type="expression" dxfId="1079" priority="283">
      <formula>+COUNTIF(#REF!,"TRUE")&gt;1</formula>
    </cfRule>
    <cfRule type="expression" dxfId="1078" priority="286">
      <formula>I16=TRUE</formula>
    </cfRule>
    <cfRule type="expression" dxfId="1077" priority="284">
      <formula>+COUNTIF(I16:I16,"TRUE")&gt;1</formula>
    </cfRule>
  </conditionalFormatting>
  <conditionalFormatting sqref="I14:M14">
    <cfRule type="expression" dxfId="1076" priority="213">
      <formula>I14=TRUE</formula>
    </cfRule>
    <cfRule type="expression" dxfId="1075" priority="209">
      <formula>+COUNTIF($I$7:$M$7,TRUE)&gt;1</formula>
    </cfRule>
    <cfRule type="expression" dxfId="1074" priority="214">
      <formula>I14=FALSE</formula>
    </cfRule>
  </conditionalFormatting>
  <conditionalFormatting sqref="I15:M15">
    <cfRule type="expression" dxfId="1073" priority="211">
      <formula>I15=FALSE</formula>
    </cfRule>
    <cfRule type="expression" dxfId="1072" priority="212">
      <formula>I15=TRUE</formula>
    </cfRule>
    <cfRule type="expression" dxfId="1071" priority="210">
      <formula>+COUNTIF($I$8:$M$8,"TRUE")&gt;1</formula>
    </cfRule>
  </conditionalFormatting>
  <conditionalFormatting sqref="I17:M17">
    <cfRule type="expression" dxfId="1070" priority="208">
      <formula>I17=FALSE</formula>
    </cfRule>
    <cfRule type="expression" dxfId="1069" priority="203">
      <formula>+COUNTIF($I$7:$M$7,TRUE)&gt;1</formula>
    </cfRule>
    <cfRule type="expression" dxfId="1068" priority="207">
      <formula>I17=TRUE</formula>
    </cfRule>
  </conditionalFormatting>
  <conditionalFormatting sqref="I18:M39">
    <cfRule type="expression" dxfId="1067" priority="206">
      <formula>I18=TRUE</formula>
    </cfRule>
    <cfRule type="expression" dxfId="1066" priority="205">
      <formula>I18=FALSE</formula>
    </cfRule>
    <cfRule type="expression" dxfId="1065" priority="204">
      <formula>+COUNTIF($I$8:$M$8,"TRUE")&gt;1</formula>
    </cfRule>
  </conditionalFormatting>
  <conditionalFormatting sqref="I20:M20 I23:M23 I26:M26 I29:M29 I32:M32 I35:M35 I38:M38">
    <cfRule type="expression" dxfId="1064" priority="65">
      <formula>I20=FALSE</formula>
    </cfRule>
    <cfRule type="expression" dxfId="1063" priority="64">
      <formula>I20=TRUE</formula>
    </cfRule>
    <cfRule type="expression" dxfId="1062" priority="63">
      <formula>+COUNTIF(#REF!,TRUE)&gt;1</formula>
    </cfRule>
  </conditionalFormatting>
  <conditionalFormatting sqref="I21:M21">
    <cfRule type="expression" dxfId="1061" priority="41">
      <formula>I21=TRUE</formula>
    </cfRule>
    <cfRule type="expression" dxfId="1060" priority="40">
      <formula>I21=FALSE</formula>
    </cfRule>
  </conditionalFormatting>
  <conditionalFormatting sqref="I22:M22">
    <cfRule type="expression" dxfId="1059" priority="62">
      <formula>I25=TRUE</formula>
    </cfRule>
    <cfRule type="expression" dxfId="1058" priority="61">
      <formula>I28=TRUE</formula>
    </cfRule>
    <cfRule type="expression" dxfId="1057" priority="60">
      <formula>+COUNTIF(I25:I28,"TRUE")&gt;1</formula>
    </cfRule>
  </conditionalFormatting>
  <conditionalFormatting sqref="I24:M24">
    <cfRule type="expression" dxfId="1056" priority="43">
      <formula>I24=TRUE</formula>
    </cfRule>
    <cfRule type="expression" dxfId="1055" priority="42">
      <formula>I24=FALSE</formula>
    </cfRule>
  </conditionalFormatting>
  <conditionalFormatting sqref="I25:M25">
    <cfRule type="expression" dxfId="1054" priority="77">
      <formula>I28=TRUE</formula>
    </cfRule>
    <cfRule type="expression" dxfId="1053" priority="76">
      <formula>I31=TRUE</formula>
    </cfRule>
    <cfRule type="expression" dxfId="1052" priority="75">
      <formula>+COUNTIF(I28:I31,"TRUE")&gt;1</formula>
    </cfRule>
  </conditionalFormatting>
  <conditionalFormatting sqref="I27:M27">
    <cfRule type="expression" dxfId="1051" priority="44">
      <formula>I27=FALSE</formula>
    </cfRule>
    <cfRule type="expression" dxfId="1050" priority="45">
      <formula>I27=TRUE</formula>
    </cfRule>
  </conditionalFormatting>
  <conditionalFormatting sqref="I28:M28">
    <cfRule type="expression" dxfId="1049" priority="70">
      <formula>I34=TRUE</formula>
    </cfRule>
    <cfRule type="expression" dxfId="1048" priority="71">
      <formula>I31=TRUE</formula>
    </cfRule>
    <cfRule type="expression" dxfId="1047" priority="69">
      <formula>+COUNTIF(I31:I34,"TRUE")&gt;1</formula>
    </cfRule>
  </conditionalFormatting>
  <conditionalFormatting sqref="I30:M30">
    <cfRule type="expression" dxfId="1046" priority="46">
      <formula>I30=FALSE</formula>
    </cfRule>
    <cfRule type="expression" dxfId="1045" priority="47">
      <formula>I30=TRUE</formula>
    </cfRule>
  </conditionalFormatting>
  <conditionalFormatting sqref="I31:M31">
    <cfRule type="expression" dxfId="1044" priority="67">
      <formula>I37=TRUE</formula>
    </cfRule>
    <cfRule type="expression" dxfId="1043" priority="68">
      <formula>I34=TRUE</formula>
    </cfRule>
    <cfRule type="expression" dxfId="1042" priority="66">
      <formula>+COUNTIF(I34:I37,"TRUE")&gt;1</formula>
    </cfRule>
  </conditionalFormatting>
  <conditionalFormatting sqref="I33:M33 I36:M36 I39:M39 I30:M30 I27:M27 I24:M24 I21:M21">
    <cfRule type="expression" dxfId="1041" priority="78">
      <formula>+COUNTIF($I$7:$L$7,"TRUE")&gt;1</formula>
    </cfRule>
  </conditionalFormatting>
  <conditionalFormatting sqref="I33:M33">
    <cfRule type="expression" dxfId="1040" priority="52">
      <formula>I33=FALSE</formula>
    </cfRule>
    <cfRule type="expression" dxfId="1039" priority="53">
      <formula>I33=TRUE</formula>
    </cfRule>
  </conditionalFormatting>
  <conditionalFormatting sqref="I34:M34">
    <cfRule type="expression" dxfId="1038" priority="352">
      <formula>I37=TRUE</formula>
    </cfRule>
    <cfRule type="expression" dxfId="1037" priority="350">
      <formula>+COUNTIF(I37:I55,"TRUE")&gt;1</formula>
    </cfRule>
    <cfRule type="expression" dxfId="1036" priority="351">
      <formula>I55=TRUE</formula>
    </cfRule>
  </conditionalFormatting>
  <conditionalFormatting sqref="I36:M36">
    <cfRule type="expression" dxfId="1035" priority="51">
      <formula>I36=TRUE</formula>
    </cfRule>
    <cfRule type="expression" dxfId="1034" priority="50">
      <formula>I36=FALSE</formula>
    </cfRule>
  </conditionalFormatting>
  <conditionalFormatting sqref="I37:M37">
    <cfRule type="expression" dxfId="1033" priority="57">
      <formula>+COUNTIF(I55:I58,"TRUE")&gt;1</formula>
    </cfRule>
    <cfRule type="expression" dxfId="1032" priority="58">
      <formula>I58=TRUE</formula>
    </cfRule>
    <cfRule type="expression" dxfId="1031" priority="59">
      <formula>I55=TRUE</formula>
    </cfRule>
  </conditionalFormatting>
  <conditionalFormatting sqref="I39:M39">
    <cfRule type="expression" dxfId="1030" priority="49">
      <formula>I39=TRUE</formula>
    </cfRule>
    <cfRule type="expression" dxfId="1029" priority="48">
      <formula>I39=FALSE</formula>
    </cfRule>
  </conditionalFormatting>
  <conditionalFormatting sqref="I40:M40">
    <cfRule type="expression" dxfId="1028" priority="29">
      <formula>I43=TRUE</formula>
    </cfRule>
    <cfRule type="expression" dxfId="1027" priority="28">
      <formula>I46=TRUE</formula>
    </cfRule>
    <cfRule type="expression" dxfId="1026" priority="27">
      <formula>+COUNTIF(I43:I46,"TRUE")&gt;1</formula>
    </cfRule>
    <cfRule type="expression" dxfId="1025" priority="26">
      <formula>+COUNTIF(#REF!,"TRUE")&gt;1</formula>
    </cfRule>
  </conditionalFormatting>
  <conditionalFormatting sqref="I41:M41">
    <cfRule type="expression" dxfId="1024" priority="20">
      <formula>+COUNTIF($I$7:$M$7,TRUE)&gt;1</formula>
    </cfRule>
    <cfRule type="expression" dxfId="1023" priority="24">
      <formula>I41=TRUE</formula>
    </cfRule>
    <cfRule type="expression" dxfId="1022" priority="25">
      <formula>I41=FALSE</formula>
    </cfRule>
  </conditionalFormatting>
  <conditionalFormatting sqref="I42:M42">
    <cfRule type="expression" dxfId="1021" priority="21">
      <formula>+COUNTIF($I$8:$M$8,"TRUE")&gt;1</formula>
    </cfRule>
    <cfRule type="expression" dxfId="1020" priority="23">
      <formula>I42=TRUE</formula>
    </cfRule>
    <cfRule type="expression" dxfId="1019" priority="22">
      <formula>I42=FALSE</formula>
    </cfRule>
  </conditionalFormatting>
  <conditionalFormatting sqref="I43:M43">
    <cfRule type="expression" dxfId="1018" priority="234">
      <formula>I46=TRUE</formula>
    </cfRule>
    <cfRule type="expression" dxfId="1017" priority="233">
      <formula>#REF!=TRUE</formula>
    </cfRule>
    <cfRule type="expression" dxfId="1016" priority="232">
      <formula>+COUNTIF(I46:I46,"TRUE")&gt;1</formula>
    </cfRule>
    <cfRule type="expression" dxfId="1015" priority="231">
      <formula>+COUNTIF(#REF!,"TRUE")&gt;1</formula>
    </cfRule>
  </conditionalFormatting>
  <conditionalFormatting sqref="I44:M44">
    <cfRule type="expression" dxfId="1014" priority="191">
      <formula>+COUNTIF($I$7:$M$7,TRUE)&gt;1</formula>
    </cfRule>
    <cfRule type="expression" dxfId="1013" priority="196">
      <formula>I44=FALSE</formula>
    </cfRule>
    <cfRule type="expression" dxfId="1012" priority="195">
      <formula>I44=TRUE</formula>
    </cfRule>
  </conditionalFormatting>
  <conditionalFormatting sqref="I45:M45">
    <cfRule type="expression" dxfId="1011" priority="194">
      <formula>I45=TRUE</formula>
    </cfRule>
    <cfRule type="expression" dxfId="1010" priority="193">
      <formula>I45=FALSE</formula>
    </cfRule>
    <cfRule type="expression" dxfId="1009" priority="192">
      <formula>+COUNTIF($I$8:$M$8,"TRUE")&gt;1</formula>
    </cfRule>
  </conditionalFormatting>
  <conditionalFormatting sqref="I46:M46">
    <cfRule type="expression" dxfId="1008" priority="293">
      <formula>#REF!=TRUE</formula>
    </cfRule>
    <cfRule type="expression" dxfId="1007" priority="292">
      <formula>+COUNTIF(#REF!,"TRUE")&gt;1</formula>
    </cfRule>
    <cfRule type="expression" dxfId="1006" priority="291">
      <formula>+COUNTIF(#REF!,"TRUE")&gt;1</formula>
    </cfRule>
    <cfRule type="expression" dxfId="1005" priority="294">
      <formula>#REF!=TRUE</formula>
    </cfRule>
  </conditionalFormatting>
  <conditionalFormatting sqref="I47:M47">
    <cfRule type="expression" dxfId="1004" priority="190">
      <formula>I47=FALSE</formula>
    </cfRule>
    <cfRule type="expression" dxfId="1003" priority="189">
      <formula>I47=TRUE</formula>
    </cfRule>
    <cfRule type="expression" dxfId="1002" priority="185">
      <formula>+COUNTIF($I$7:$M$7,TRUE)&gt;1</formula>
    </cfRule>
  </conditionalFormatting>
  <conditionalFormatting sqref="I48:M48">
    <cfRule type="expression" dxfId="1001" priority="188">
      <formula>I48=TRUE</formula>
    </cfRule>
    <cfRule type="expression" dxfId="1000" priority="187">
      <formula>I48=FALSE</formula>
    </cfRule>
    <cfRule type="expression" dxfId="999" priority="186">
      <formula>+COUNTIF($I$8:$M$8,"TRUE")&gt;1</formula>
    </cfRule>
  </conditionalFormatting>
  <conditionalFormatting sqref="I49:M49">
    <cfRule type="expression" dxfId="998" priority="356">
      <formula>+COUNTIF(#REF!,"TRUE")&gt;1</formula>
    </cfRule>
    <cfRule type="expression" dxfId="997" priority="357">
      <formula>+COUNTIF(#REF!,"TRUE")&gt;1</formula>
    </cfRule>
    <cfRule type="expression" dxfId="996" priority="358">
      <formula>#REF!=TRUE</formula>
    </cfRule>
    <cfRule type="expression" dxfId="995" priority="359">
      <formula>#REF!=TRUE</formula>
    </cfRule>
  </conditionalFormatting>
  <conditionalFormatting sqref="I50:M50">
    <cfRule type="expression" dxfId="994" priority="183">
      <formula>I50=TRUE</formula>
    </cfRule>
    <cfRule type="expression" dxfId="993" priority="179">
      <formula>+COUNTIF($I$7:$M$7,TRUE)&gt;1</formula>
    </cfRule>
    <cfRule type="expression" dxfId="992" priority="184">
      <formula>I50=FALSE</formula>
    </cfRule>
  </conditionalFormatting>
  <conditionalFormatting sqref="I51:M51">
    <cfRule type="expression" dxfId="991" priority="181">
      <formula>I51=FALSE</formula>
    </cfRule>
    <cfRule type="expression" dxfId="990" priority="180">
      <formula>+COUNTIF($I$8:$M$8,"TRUE")&gt;1</formula>
    </cfRule>
    <cfRule type="expression" dxfId="989" priority="182">
      <formula>I51=TRUE</formula>
    </cfRule>
  </conditionalFormatting>
  <conditionalFormatting sqref="I52:M52">
    <cfRule type="expression" dxfId="988" priority="363">
      <formula>#REF!=TRUE</formula>
    </cfRule>
    <cfRule type="expression" dxfId="987" priority="362">
      <formula>#REF!=TRUE</formula>
    </cfRule>
    <cfRule type="expression" dxfId="986" priority="360">
      <formula>+COUNTIF(#REF!,"TRUE")&gt;1</formula>
    </cfRule>
    <cfRule type="expression" dxfId="985" priority="361">
      <formula>+COUNTIF(#REF!,"TRUE")&gt;1</formula>
    </cfRule>
  </conditionalFormatting>
  <conditionalFormatting sqref="I53:M53">
    <cfRule type="expression" dxfId="984" priority="178">
      <formula>I53=FALSE</formula>
    </cfRule>
    <cfRule type="expression" dxfId="983" priority="173">
      <formula>+COUNTIF($I$7:$M$7,TRUE)&gt;1</formula>
    </cfRule>
    <cfRule type="expression" dxfId="982" priority="177">
      <formula>I53=TRUE</formula>
    </cfRule>
  </conditionalFormatting>
  <conditionalFormatting sqref="I54:M54">
    <cfRule type="expression" dxfId="981" priority="174">
      <formula>+COUNTIF($I$8:$M$8,"TRUE")&gt;1</formula>
    </cfRule>
    <cfRule type="expression" dxfId="980" priority="176">
      <formula>I54=TRUE</formula>
    </cfRule>
    <cfRule type="expression" dxfId="979" priority="175">
      <formula>I54=FALSE</formula>
    </cfRule>
  </conditionalFormatting>
  <conditionalFormatting sqref="I55:M55">
    <cfRule type="expression" dxfId="978" priority="307">
      <formula>+COUNTIF(#REF!,"TRUE")&gt;1</formula>
    </cfRule>
  </conditionalFormatting>
  <conditionalFormatting sqref="I56:M56">
    <cfRule type="expression" dxfId="977" priority="167">
      <formula>+COUNTIF($I$7:$M$7,TRUE)&gt;1</formula>
    </cfRule>
    <cfRule type="expression" dxfId="976" priority="172">
      <formula>I56=FALSE</formula>
    </cfRule>
    <cfRule type="expression" dxfId="975" priority="171">
      <formula>I56=TRUE</formula>
    </cfRule>
  </conditionalFormatting>
  <conditionalFormatting sqref="I57:M57">
    <cfRule type="expression" dxfId="974" priority="170">
      <formula>I57=TRUE</formula>
    </cfRule>
    <cfRule type="expression" dxfId="973" priority="169">
      <formula>I57=FALSE</formula>
    </cfRule>
    <cfRule type="expression" dxfId="972" priority="168">
      <formula>+COUNTIF($I$8:$M$8,"TRUE")&gt;1</formula>
    </cfRule>
  </conditionalFormatting>
  <conditionalFormatting sqref="I58:M58">
    <cfRule type="expression" dxfId="971" priority="311">
      <formula>+COUNTIF(#REF!,"TRUE")&gt;1</formula>
    </cfRule>
  </conditionalFormatting>
  <conditionalFormatting sqref="I59:M59">
    <cfRule type="expression" dxfId="970" priority="165">
      <formula>I59=TRUE</formula>
    </cfRule>
    <cfRule type="expression" dxfId="969" priority="166">
      <formula>I59=FALSE</formula>
    </cfRule>
    <cfRule type="expression" dxfId="968" priority="161">
      <formula>+COUNTIF($I$7:$M$7,TRUE)&gt;1</formula>
    </cfRule>
  </conditionalFormatting>
  <conditionalFormatting sqref="I60:M60">
    <cfRule type="expression" dxfId="967" priority="164">
      <formula>I60=TRUE</formula>
    </cfRule>
    <cfRule type="expression" dxfId="966" priority="163">
      <formula>I60=FALSE</formula>
    </cfRule>
    <cfRule type="expression" dxfId="965" priority="162">
      <formula>+COUNTIF($I$8:$M$8,"TRUE")&gt;1</formula>
    </cfRule>
  </conditionalFormatting>
  <conditionalFormatting sqref="I62:M62">
    <cfRule type="expression" dxfId="964" priority="159">
      <formula>I62=TRUE</formula>
    </cfRule>
    <cfRule type="expression" dxfId="963" priority="154">
      <formula>+COUNTIF($I$7:$M$7,TRUE)&gt;1</formula>
    </cfRule>
    <cfRule type="expression" dxfId="962" priority="321">
      <formula>I62=FALSE</formula>
    </cfRule>
  </conditionalFormatting>
  <conditionalFormatting sqref="I63:M63">
    <cfRule type="expression" dxfId="961" priority="155">
      <formula>+COUNTIF($I$8:$M$8,"TRUE")&gt;1</formula>
    </cfRule>
  </conditionalFormatting>
  <conditionalFormatting sqref="I64:M64">
    <cfRule type="expression" dxfId="960" priority="275">
      <formula>+COUNTIF(#REF!,"TRUE")&gt;1</formula>
    </cfRule>
    <cfRule type="expression" dxfId="959" priority="276">
      <formula>+COUNTIF(I67:I67,"TRUE")&gt;1</formula>
    </cfRule>
    <cfRule type="expression" dxfId="958" priority="277">
      <formula>#REF!=TRUE</formula>
    </cfRule>
    <cfRule type="expression" dxfId="957" priority="278">
      <formula>#REF!=TRUE</formula>
    </cfRule>
  </conditionalFormatting>
  <conditionalFormatting sqref="I65:M65">
    <cfRule type="expression" dxfId="956" priority="149">
      <formula>+COUNTIF($I$7:$M$7,TRUE)&gt;1</formula>
    </cfRule>
    <cfRule type="expression" dxfId="955" priority="152">
      <formula>I65=TRUE</formula>
    </cfRule>
  </conditionalFormatting>
  <conditionalFormatting sqref="I66:M66">
    <cfRule type="expression" dxfId="954" priority="151">
      <formula>I66=FALSE</formula>
    </cfRule>
    <cfRule type="expression" dxfId="953" priority="150">
      <formula>+COUNTIF($I$8:$M$8,"TRUE")&gt;1</formula>
    </cfRule>
  </conditionalFormatting>
  <conditionalFormatting sqref="I67:M67 I91:M91">
    <cfRule type="expression" dxfId="952" priority="257">
      <formula>#REF!=TRUE</formula>
    </cfRule>
    <cfRule type="expression" dxfId="951" priority="256">
      <formula>+COUNTIF(#REF!,"TRUE")&gt;1</formula>
    </cfRule>
    <cfRule type="expression" dxfId="950" priority="258">
      <formula>#REF!=TRUE</formula>
    </cfRule>
    <cfRule type="expression" dxfId="949" priority="255">
      <formula>+COUNTIF(#REF!,"TRUE")&gt;1</formula>
    </cfRule>
  </conditionalFormatting>
  <conditionalFormatting sqref="I68:M68">
    <cfRule type="expression" dxfId="948" priority="322">
      <formula>I68=TRUE</formula>
    </cfRule>
    <cfRule type="expression" dxfId="947" priority="145">
      <formula>I68=FALSE</formula>
    </cfRule>
  </conditionalFormatting>
  <conditionalFormatting sqref="I69:M69">
    <cfRule type="expression" dxfId="946" priority="148">
      <formula>I69=TRUE</formula>
    </cfRule>
    <cfRule type="expression" dxfId="945" priority="146">
      <formula>+COUNTIF($I$8:$M$8,"TRUE")&gt;1</formula>
    </cfRule>
    <cfRule type="expression" dxfId="944" priority="147">
      <formula>I69=FALSE</formula>
    </cfRule>
  </conditionalFormatting>
  <conditionalFormatting sqref="I70:M70">
    <cfRule type="expression" dxfId="943" priority="263">
      <formula>+COUNTIF(#REF!,"TRUE")&gt;1</formula>
    </cfRule>
    <cfRule type="expression" dxfId="942" priority="264">
      <formula>+COUNTIF(I73:I73,"TRUE")&gt;1</formula>
    </cfRule>
    <cfRule type="expression" dxfId="941" priority="266">
      <formula>#REF!=TRUE</formula>
    </cfRule>
    <cfRule type="expression" dxfId="940" priority="265">
      <formula>I73=TRUE</formula>
    </cfRule>
  </conditionalFormatting>
  <conditionalFormatting sqref="I71:M71">
    <cfRule type="expression" dxfId="939" priority="140">
      <formula>I71=FALSE</formula>
    </cfRule>
  </conditionalFormatting>
  <conditionalFormatting sqref="I72:M72">
    <cfRule type="expression" dxfId="938" priority="142">
      <formula>I72=FALSE</formula>
    </cfRule>
    <cfRule type="expression" dxfId="937" priority="141">
      <formula>+COUNTIF($I$8:$M$8,"TRUE")&gt;1</formula>
    </cfRule>
  </conditionalFormatting>
  <conditionalFormatting sqref="I73:M73">
    <cfRule type="expression" dxfId="936" priority="324">
      <formula>+COUNTIF(#REF!,"TRUE")&gt;1</formula>
    </cfRule>
    <cfRule type="expression" dxfId="935" priority="325">
      <formula>+COUNTIF(I7:I10,"TRUE")&gt;1</formula>
    </cfRule>
    <cfRule type="expression" dxfId="934" priority="326">
      <formula>I10=TRUE</formula>
    </cfRule>
    <cfRule type="expression" dxfId="933" priority="327">
      <formula>I7=TRUE</formula>
    </cfRule>
  </conditionalFormatting>
  <conditionalFormatting sqref="I74:M74">
    <cfRule type="expression" dxfId="932" priority="136">
      <formula>I74=FALSE</formula>
    </cfRule>
    <cfRule type="expression" dxfId="931" priority="323">
      <formula>I74=TRUE</formula>
    </cfRule>
  </conditionalFormatting>
  <conditionalFormatting sqref="I75:M75">
    <cfRule type="expression" dxfId="930" priority="137">
      <formula>+COUNTIF($I$8:$M$8,"TRUE")&gt;1</formula>
    </cfRule>
    <cfRule type="expression" dxfId="929" priority="139">
      <formula>I75=TRUE</formula>
    </cfRule>
    <cfRule type="expression" dxfId="928" priority="138">
      <formula>I75=FALSE</formula>
    </cfRule>
  </conditionalFormatting>
  <conditionalFormatting sqref="I76:M76">
    <cfRule type="expression" dxfId="927" priority="252">
      <formula>+COUNTIF(I79:I82,"TRUE")&gt;1</formula>
    </cfRule>
    <cfRule type="expression" dxfId="926" priority="253">
      <formula>I82=TRUE</formula>
    </cfRule>
    <cfRule type="expression" dxfId="925" priority="251">
      <formula>+COUNTIF(#REF!,"TRUE")&gt;1</formula>
    </cfRule>
    <cfRule type="expression" dxfId="924" priority="254">
      <formula>I79=TRUE</formula>
    </cfRule>
  </conditionalFormatting>
  <conditionalFormatting sqref="I77:M77">
    <cfRule type="expression" dxfId="923" priority="128">
      <formula>I77=TRUE</formula>
    </cfRule>
    <cfRule type="expression" dxfId="922" priority="124">
      <formula>+COUNTIF($I$7:$M$7,TRUE)&gt;1</formula>
    </cfRule>
    <cfRule type="expression" dxfId="921" priority="129">
      <formula>I77=FALSE</formula>
    </cfRule>
  </conditionalFormatting>
  <conditionalFormatting sqref="I78:M78">
    <cfRule type="expression" dxfId="920" priority="127">
      <formula>I78=TRUE</formula>
    </cfRule>
    <cfRule type="expression" dxfId="919" priority="126">
      <formula>I78=FALSE</formula>
    </cfRule>
    <cfRule type="expression" dxfId="918" priority="125">
      <formula>+COUNTIF($I$8:$M$8,"TRUE")&gt;1</formula>
    </cfRule>
  </conditionalFormatting>
  <conditionalFormatting sqref="I79:M79">
    <cfRule type="expression" dxfId="917" priority="371">
      <formula>I82=TRUE</formula>
    </cfRule>
    <cfRule type="expression" dxfId="916" priority="368">
      <formula>+COUNTIF(#REF!,"TRUE")&gt;1</formula>
    </cfRule>
    <cfRule type="expression" dxfId="915" priority="369">
      <formula>+COUNTIF(I82:I84,"TRUE")&gt;1</formula>
    </cfRule>
    <cfRule type="expression" dxfId="914" priority="370">
      <formula>#REF!=TRUE</formula>
    </cfRule>
  </conditionalFormatting>
  <conditionalFormatting sqref="I80:M80">
    <cfRule type="expression" dxfId="913" priority="123">
      <formula>I80=FALSE</formula>
    </cfRule>
    <cfRule type="expression" dxfId="912" priority="122">
      <formula>I80=TRUE</formula>
    </cfRule>
    <cfRule type="expression" dxfId="911" priority="118">
      <formula>+COUNTIF($I$7:$M$7,TRUE)&gt;1</formula>
    </cfRule>
  </conditionalFormatting>
  <conditionalFormatting sqref="I81:M81">
    <cfRule type="expression" dxfId="910" priority="120">
      <formula>I81=FALSE</formula>
    </cfRule>
    <cfRule type="expression" dxfId="909" priority="121">
      <formula>I81=TRUE</formula>
    </cfRule>
    <cfRule type="expression" dxfId="908" priority="119">
      <formula>+COUNTIF($I$8:$M$8,"TRUE")&gt;1</formula>
    </cfRule>
  </conditionalFormatting>
  <conditionalFormatting sqref="I82:M82">
    <cfRule type="expression" dxfId="907" priority="367">
      <formula>#REF!=TRUE</formula>
    </cfRule>
    <cfRule type="expression" dxfId="906" priority="366">
      <formula>#REF!=TRUE</formula>
    </cfRule>
    <cfRule type="expression" dxfId="905" priority="365">
      <formula>+COUNTIF(#REF!,"TRUE")&gt;1</formula>
    </cfRule>
    <cfRule type="expression" dxfId="904" priority="364">
      <formula>+COUNTIF(#REF!,"TRUE")&gt;1</formula>
    </cfRule>
  </conditionalFormatting>
  <conditionalFormatting sqref="I83:M83">
    <cfRule type="expression" dxfId="903" priority="117">
      <formula>I83=FALSE</formula>
    </cfRule>
    <cfRule type="expression" dxfId="902" priority="116">
      <formula>I83=TRUE</formula>
    </cfRule>
    <cfRule type="expression" dxfId="901" priority="112">
      <formula>+COUNTIF($I$7:$M$7,TRUE)&gt;1</formula>
    </cfRule>
  </conditionalFormatting>
  <conditionalFormatting sqref="I84:M84">
    <cfRule type="expression" dxfId="900" priority="115">
      <formula>I84=TRUE</formula>
    </cfRule>
    <cfRule type="expression" dxfId="899" priority="114">
      <formula>I84=FALSE</formula>
    </cfRule>
    <cfRule type="expression" dxfId="898" priority="113">
      <formula>+COUNTIF($I$8:$M$8,"TRUE")&gt;1</formula>
    </cfRule>
  </conditionalFormatting>
  <conditionalFormatting sqref="I85:M85">
    <cfRule type="expression" dxfId="897" priority="237">
      <formula>I91=TRUE</formula>
    </cfRule>
    <cfRule type="expression" dxfId="896" priority="238">
      <formula>I88=TRUE</formula>
    </cfRule>
    <cfRule type="expression" dxfId="895" priority="235">
      <formula>+COUNTIF(#REF!,"TRUE")&gt;1</formula>
    </cfRule>
    <cfRule type="expression" dxfId="894" priority="236">
      <formula>+COUNTIF(I88:I91,"TRUE")&gt;1</formula>
    </cfRule>
  </conditionalFormatting>
  <conditionalFormatting sqref="I86:M86">
    <cfRule type="expression" dxfId="893" priority="104">
      <formula>I86=TRUE</formula>
    </cfRule>
    <cfRule type="expression" dxfId="892" priority="100">
      <formula>+COUNTIF($I$7:$M$7,TRUE)&gt;1</formula>
    </cfRule>
    <cfRule type="expression" dxfId="891" priority="105">
      <formula>I86=FALSE</formula>
    </cfRule>
  </conditionalFormatting>
  <conditionalFormatting sqref="I87:M87">
    <cfRule type="expression" dxfId="890" priority="102">
      <formula>I87=FALSE</formula>
    </cfRule>
    <cfRule type="expression" dxfId="889" priority="103">
      <formula>I87=TRUE</formula>
    </cfRule>
    <cfRule type="expression" dxfId="888" priority="101">
      <formula>+COUNTIF($I$8:$M$8,"TRUE")&gt;1</formula>
    </cfRule>
  </conditionalFormatting>
  <conditionalFormatting sqref="I88:M88">
    <cfRule type="expression" dxfId="887" priority="262">
      <formula>I91=TRUE</formula>
    </cfRule>
    <cfRule type="expression" dxfId="886" priority="261">
      <formula>#REF!=TRUE</formula>
    </cfRule>
    <cfRule type="expression" dxfId="885" priority="259">
      <formula>+COUNTIF(#REF!,"TRUE")&gt;1</formula>
    </cfRule>
    <cfRule type="expression" dxfId="884" priority="260">
      <formula>+COUNTIF(I91:I91,"TRUE")&gt;1</formula>
    </cfRule>
  </conditionalFormatting>
  <conditionalFormatting sqref="I89:M89">
    <cfRule type="expression" dxfId="883" priority="98">
      <formula>I89=TRUE</formula>
    </cfRule>
    <cfRule type="expression" dxfId="882" priority="99">
      <formula>I89=FALSE</formula>
    </cfRule>
    <cfRule type="expression" dxfId="881" priority="94">
      <formula>+COUNTIF($I$7:$M$7,TRUE)&gt;1</formula>
    </cfRule>
  </conditionalFormatting>
  <conditionalFormatting sqref="I90:M90">
    <cfRule type="expression" dxfId="880" priority="97">
      <formula>I90=TRUE</formula>
    </cfRule>
    <cfRule type="expression" dxfId="879" priority="96">
      <formula>I90=FALSE</formula>
    </cfRule>
    <cfRule type="expression" dxfId="878" priority="95">
      <formula>+COUNTIF($I$8:$M$8,"TRUE")&gt;1</formula>
    </cfRule>
  </conditionalFormatting>
  <conditionalFormatting sqref="I92:M92">
    <cfRule type="expression" dxfId="877" priority="88">
      <formula>+COUNTIF($I$7:$M$7,TRUE)&gt;1</formula>
    </cfRule>
    <cfRule type="expression" dxfId="876" priority="93">
      <formula>I92=FALSE</formula>
    </cfRule>
    <cfRule type="expression" dxfId="875" priority="92">
      <formula>I92=TRUE</formula>
    </cfRule>
  </conditionalFormatting>
  <conditionalFormatting sqref="I93:M93">
    <cfRule type="expression" dxfId="874" priority="91">
      <formula>I93=TRUE</formula>
    </cfRule>
    <cfRule type="expression" dxfId="873" priority="90">
      <formula>I93=FALSE</formula>
    </cfRule>
    <cfRule type="expression" dxfId="872" priority="89">
      <formula>+COUNTIF($I$8:$M$8,"TRUE")&gt;1</formula>
    </cfRule>
  </conditionalFormatting>
  <conditionalFormatting sqref="I16:N16">
    <cfRule type="expression" dxfId="871" priority="4">
      <formula>+COUNTIF(#REF!,"TRUE")&gt;1</formula>
    </cfRule>
  </conditionalFormatting>
  <conditionalFormatting sqref="I61:N61">
    <cfRule type="expression" dxfId="870" priority="271">
      <formula>+COUNTIF(#REF!,"TRUE")&gt;1</formula>
    </cfRule>
    <cfRule type="expression" dxfId="869" priority="272">
      <formula>+COUNTIF(I70:I70,"TRUE")&gt;1</formula>
    </cfRule>
    <cfRule type="expression" dxfId="868" priority="273">
      <formula>I70=TRUE</formula>
    </cfRule>
    <cfRule type="expression" dxfId="867" priority="274">
      <formula>#REF!=TRUE</formula>
    </cfRule>
  </conditionalFormatting>
  <conditionalFormatting sqref="J63:K63">
    <cfRule type="expression" dxfId="866" priority="157">
      <formula>J63=TRUE</formula>
    </cfRule>
  </conditionalFormatting>
  <conditionalFormatting sqref="K63:M63">
    <cfRule type="expression" dxfId="865" priority="156">
      <formula>K63=FALSE</formula>
    </cfRule>
  </conditionalFormatting>
  <conditionalFormatting sqref="L37">
    <cfRule type="expression" dxfId="864" priority="353">
      <formula>+COUNTIF(L40:L40,"TRUE")&gt;1</formula>
    </cfRule>
    <cfRule type="expression" dxfId="863" priority="354">
      <formula>L40=TRUE</formula>
    </cfRule>
    <cfRule type="expression" dxfId="862" priority="355">
      <formula>#REF!=TRUE</formula>
    </cfRule>
  </conditionalFormatting>
  <conditionalFormatting sqref="L72">
    <cfRule type="expression" dxfId="861" priority="143">
      <formula>L72=TRUE</formula>
    </cfRule>
  </conditionalFormatting>
  <conditionalFormatting sqref="L55:M55">
    <cfRule type="expression" dxfId="860" priority="319">
      <formula>#REF!=TRUE</formula>
    </cfRule>
    <cfRule type="expression" dxfId="859" priority="320">
      <formula>L61=TRUE</formula>
    </cfRule>
    <cfRule type="expression" dxfId="858" priority="318">
      <formula>+COUNTIF(L61:L61,"TRUE")&gt;1</formula>
    </cfRule>
  </conditionalFormatting>
  <conditionalFormatting sqref="L58:M58">
    <cfRule type="expression" dxfId="857" priority="315">
      <formula>+COUNTIF(L64:L64,"TRUE")&gt;1</formula>
    </cfRule>
    <cfRule type="expression" dxfId="856" priority="317">
      <formula>L64=TRUE</formula>
    </cfRule>
    <cfRule type="expression" dxfId="855" priority="316">
      <formula>#REF!=TRUE</formula>
    </cfRule>
  </conditionalFormatting>
  <conditionalFormatting sqref="M16:N16">
    <cfRule type="expression" dxfId="854" priority="290">
      <formula>#REF!=TRUE</formula>
    </cfRule>
    <cfRule type="expression" dxfId="853" priority="289">
      <formula>#REF!=TRUE</formula>
    </cfRule>
    <cfRule type="expression" dxfId="852" priority="288">
      <formula>+COUNTIF(#REF!,"TRUE")&gt;1</formula>
    </cfRule>
  </conditionalFormatting>
  <hyperlinks>
    <hyperlink ref="M1" location="CONTENTS!A1" display="Back to table of Contents" xr:uid="{8A6B9FAB-C044-4241-87FC-8A9F74D33AB7}"/>
  </hyperlinks>
  <pageMargins left="0.7" right="0.7" top="0.75" bottom="0.75" header="0.3" footer="0.3"/>
  <pageSetup paperSize="8" scale="92" fitToHeight="0"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EA9D80B25DC634592FF6F74E382BC92" ma:contentTypeVersion="4" ma:contentTypeDescription="Create a new document." ma:contentTypeScope="" ma:versionID="699cce94ae7944238e0fb83bea210d8b">
  <xsd:schema xmlns:xsd="http://www.w3.org/2001/XMLSchema" xmlns:xs="http://www.w3.org/2001/XMLSchema" xmlns:p="http://schemas.microsoft.com/office/2006/metadata/properties" xmlns:ns3="926cd188-0886-4214-8a16-c73af62aec1b" targetNamespace="http://schemas.microsoft.com/office/2006/metadata/properties" ma:root="true" ma:fieldsID="6d793e4e49419804c5a8755f96812d72" ns3:_="">
    <xsd:import namespace="926cd188-0886-4214-8a16-c73af62aec1b"/>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6cd188-0886-4214-8a16-c73af62aec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0C8F3BC-B575-4391-825E-F56D84D0B388}">
  <ds:schemaRefs>
    <ds:schemaRef ds:uri="http://schemas.microsoft.com/sharepoint/v3/contenttype/forms"/>
  </ds:schemaRefs>
</ds:datastoreItem>
</file>

<file path=customXml/itemProps2.xml><?xml version="1.0" encoding="utf-8"?>
<ds:datastoreItem xmlns:ds="http://schemas.openxmlformats.org/officeDocument/2006/customXml" ds:itemID="{B5F2AA94-C804-4691-810E-EAA4C33400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6cd188-0886-4214-8a16-c73af62aec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6146391-0704-434F-9DE6-AEDE375F78FB}">
  <ds:schemaRefs>
    <ds:schemaRef ds:uri="http://www.w3.org/XML/1998/namespace"/>
    <ds:schemaRef ds:uri="http://purl.org/dc/dcmitype/"/>
    <ds:schemaRef ds:uri="http://purl.org/dc/terms/"/>
    <ds:schemaRef ds:uri="http://schemas.microsoft.com/office/2006/documentManagement/types"/>
    <ds:schemaRef ds:uri="http://schemas.microsoft.com/office/2006/metadata/properties"/>
    <ds:schemaRef ds:uri="http://purl.org/dc/elements/1.1/"/>
    <ds:schemaRef ds:uri="926cd188-0886-4214-8a16-c73af62aec1b"/>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6</vt:i4>
      </vt:variant>
    </vt:vector>
  </HeadingPairs>
  <TitlesOfParts>
    <vt:vector size="45" baseType="lpstr">
      <vt:lpstr>Instructions</vt:lpstr>
      <vt:lpstr>CONTENTS</vt:lpstr>
      <vt:lpstr>1 Context</vt:lpstr>
      <vt:lpstr>2 Role Summary</vt:lpstr>
      <vt:lpstr>3 Infra.diag.</vt:lpstr>
      <vt:lpstr>4 Indicators</vt:lpstr>
      <vt:lpstr>5 Indic.graphs</vt:lpstr>
      <vt:lpstr>6 CAP.Customer</vt:lpstr>
      <vt:lpstr>7 CAP.Technical</vt:lpstr>
      <vt:lpstr>8 CAP.Strategy</vt:lpstr>
      <vt:lpstr>9 CAP.Financial</vt:lpstr>
      <vt:lpstr>10 CAP.HRM</vt:lpstr>
      <vt:lpstr>7. Enabling Environment</vt:lpstr>
      <vt:lpstr>11 CAP.External</vt:lpstr>
      <vt:lpstr>ActionPrioritization</vt:lpstr>
      <vt:lpstr>Input 100D</vt:lpstr>
      <vt:lpstr>100Instructions</vt:lpstr>
      <vt:lpstr>100Action</vt:lpstr>
      <vt:lpstr>100Extract</vt:lpstr>
      <vt:lpstr>100Report</vt:lpstr>
      <vt:lpstr>100Follow-Up</vt:lpstr>
      <vt:lpstr>Inputs</vt:lpstr>
      <vt:lpstr>5Instructions</vt:lpstr>
      <vt:lpstr>UoF Goals</vt:lpstr>
      <vt:lpstr>5Report</vt:lpstr>
      <vt:lpstr>Framework</vt:lpstr>
      <vt:lpstr>5-Y UoF Plan</vt:lpstr>
      <vt:lpstr>5-Y Extra Plan</vt:lpstr>
      <vt:lpstr>Risk</vt:lpstr>
      <vt:lpstr>Quant-Ind</vt:lpstr>
      <vt:lpstr>Calculations</vt:lpstr>
      <vt:lpstr>Assume|Qualitative Indicators</vt:lpstr>
      <vt:lpstr>Assume|Quant Indicators</vt:lpstr>
      <vt:lpstr>MaturityCobweb</vt:lpstr>
      <vt:lpstr>SuperimposedCobwebs</vt:lpstr>
      <vt:lpstr>PerformanceCobweb </vt:lpstr>
      <vt:lpstr>Service</vt:lpstr>
      <vt:lpstr>Water Bal x</vt:lpstr>
      <vt:lpstr>Proxy</vt:lpstr>
      <vt:lpstr>ActionPrioritization!_FilterDatabase</vt:lpstr>
      <vt:lpstr>'2 Role Summary'!_GoBack</vt:lpstr>
      <vt:lpstr>'100Report'!Print_Area</vt:lpstr>
      <vt:lpstr>'2 Role Summary'!Print_Area</vt:lpstr>
      <vt:lpstr>'4 Indicators'!Print_Area</vt:lpstr>
      <vt:lpstr>'6 CAP.Customer'!Print_Area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BairesDev</dc:creator>
  <cp:lastModifiedBy>Jonathan Denison</cp:lastModifiedBy>
  <cp:lastPrinted>2023-10-10T08:10:46Z</cp:lastPrinted>
  <dcterms:created xsi:type="dcterms:W3CDTF">2020-12-07T04:19:41Z</dcterms:created>
  <dcterms:modified xsi:type="dcterms:W3CDTF">2025-02-18T13:20:07Z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0x0101006EA9D80B25DC634592FF6F74E382BC92</vt:lpwstr>
  </property>
</Properties>
</file>